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ФХД\2022\"/>
    </mc:Choice>
  </mc:AlternateContent>
  <bookViews>
    <workbookView xWindow="0" yWindow="0" windowWidth="28800" windowHeight="12330" tabRatio="737" firstSheet="2" activeTab="5"/>
  </bookViews>
  <sheets>
    <sheet name="Бюджет 2022-2024" sheetId="1" r:id="rId1"/>
    <sheet name="Бюджет 2022-2024 (ОТИЗ)" sheetId="2" r:id="rId2"/>
    <sheet name="Титул ПФХД" sheetId="3" r:id="rId3"/>
    <sheet name="ПФХД" sheetId="4" r:id="rId4"/>
    <sheet name="Закупка ТРУ" sheetId="5" r:id="rId5"/>
    <sheet name="Лист1" sheetId="31" r:id="rId6"/>
    <sheet name="СГОЗ 2023-2024" sheetId="6" r:id="rId7"/>
    <sheet name="Раб.таблица 2022" sheetId="7" r:id="rId8"/>
    <sheet name="Счета" sheetId="8" r:id="rId9"/>
    <sheet name="ДОПы" sheetId="9" r:id="rId10"/>
    <sheet name="Сессия 921 0210301310 МЗ " sheetId="10" r:id="rId11"/>
    <sheet name="225 сод.имущ. (927,941)" sheetId="11" r:id="rId12"/>
    <sheet name="225 сод.имущ. (942)" sheetId="12" r:id="rId13"/>
    <sheet name="225 сод.имущ.(947)+ КБ(942,947)" sheetId="13" r:id="rId14"/>
    <sheet name="223. ТКО" sheetId="14" r:id="rId15"/>
    <sheet name="212.226 командир.расходы." sheetId="15" r:id="rId16"/>
    <sheet name="221.925 связь" sheetId="16" r:id="rId17"/>
    <sheet name="223 коммунальные услуги" sheetId="17" r:id="rId18"/>
    <sheet name="226.953 охрана" sheetId="18" r:id="rId19"/>
    <sheet name="226.954 прочие услуги" sheetId="19" r:id="rId20"/>
    <sheet name="226.995 медосмотры" sheetId="20" r:id="rId21"/>
    <sheet name="310.971 осн.средства" sheetId="21" r:id="rId22"/>
    <sheet name="349.963Гор.КММ (школы+допы)" sheetId="22" r:id="rId23"/>
    <sheet name="982 медикаменты " sheetId="23" r:id="rId24"/>
    <sheet name="345.985 мягкий инвентарь" sheetId="24" r:id="rId25"/>
    <sheet name="346.981; 344.986" sheetId="25" r:id="rId26"/>
    <sheet name="скорая помощь" sheetId="30" r:id="rId27"/>
    <sheet name="СДЮТиЭ" sheetId="26" r:id="rId28"/>
    <sheet name="Штрафы" sheetId="27" r:id="rId29"/>
    <sheet name="ТОШ" sheetId="28" r:id="rId30"/>
    <sheet name="платные" sheetId="29"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123" localSheetId="16">#REF!</definedName>
    <definedName name="_123" localSheetId="12">#REF!</definedName>
    <definedName name="_123" localSheetId="13">#REF!</definedName>
    <definedName name="_123" localSheetId="20">#REF!</definedName>
    <definedName name="_123" localSheetId="22">#REF!</definedName>
    <definedName name="_123" localSheetId="23">#REF!</definedName>
    <definedName name="_123" localSheetId="1">#REF!</definedName>
    <definedName name="_123" localSheetId="6">#REF!</definedName>
    <definedName name="_123" localSheetId="2">#REF!</definedName>
    <definedName name="_123">#REF!</definedName>
    <definedName name="_in2007" localSheetId="16">#REF!</definedName>
    <definedName name="_in2007" localSheetId="12">#REF!</definedName>
    <definedName name="_in2007" localSheetId="13">#REF!</definedName>
    <definedName name="_in2007" localSheetId="20">#REF!</definedName>
    <definedName name="_in2007" localSheetId="23">#REF!</definedName>
    <definedName name="_in2007" localSheetId="1">#REF!</definedName>
    <definedName name="_in2007" localSheetId="6">#REF!</definedName>
    <definedName name="_in2007" localSheetId="2">#REF!</definedName>
    <definedName name="_in2007" localSheetId="29">#REF!</definedName>
    <definedName name="_in2007">#REF!</definedName>
    <definedName name="_in2008" localSheetId="16">#REF!</definedName>
    <definedName name="_in2008" localSheetId="12">#REF!</definedName>
    <definedName name="_in2008" localSheetId="13">#REF!</definedName>
    <definedName name="_in2008" localSheetId="20">#REF!</definedName>
    <definedName name="_in2008" localSheetId="23">#REF!</definedName>
    <definedName name="_in2008" localSheetId="1">#REF!</definedName>
    <definedName name="_in2008" localSheetId="6">#REF!</definedName>
    <definedName name="_in2008" localSheetId="2">#REF!</definedName>
    <definedName name="_in2008" localSheetId="29">#REF!</definedName>
    <definedName name="_in2008">#REF!</definedName>
    <definedName name="_in2009" localSheetId="16">#REF!</definedName>
    <definedName name="_in2009" localSheetId="12">#REF!</definedName>
    <definedName name="_in2009" localSheetId="13">#REF!</definedName>
    <definedName name="_in2009" localSheetId="20">#REF!</definedName>
    <definedName name="_in2009" localSheetId="23">#REF!</definedName>
    <definedName name="_in2009" localSheetId="1">#REF!</definedName>
    <definedName name="_in2009" localSheetId="6">#REF!</definedName>
    <definedName name="_in2009" localSheetId="2">#REF!</definedName>
    <definedName name="_in2009" localSheetId="29">#REF!</definedName>
    <definedName name="_in2009">#REF!</definedName>
    <definedName name="_in2010" localSheetId="16">#REF!</definedName>
    <definedName name="_in2010" localSheetId="12">#REF!</definedName>
    <definedName name="_in2010" localSheetId="13">#REF!</definedName>
    <definedName name="_in2010" localSheetId="20">#REF!</definedName>
    <definedName name="_in2010" localSheetId="23">#REF!</definedName>
    <definedName name="_in2010" localSheetId="1">#REF!</definedName>
    <definedName name="_in2010" localSheetId="6">#REF!</definedName>
    <definedName name="_in2010" localSheetId="2">#REF!</definedName>
    <definedName name="_in2010" localSheetId="29">#REF!</definedName>
    <definedName name="_in2010">#REF!</definedName>
    <definedName name="_in2011" localSheetId="16">#REF!</definedName>
    <definedName name="_in2011" localSheetId="12">#REF!</definedName>
    <definedName name="_in2011" localSheetId="13">#REF!</definedName>
    <definedName name="_in2011" localSheetId="20">#REF!</definedName>
    <definedName name="_in2011" localSheetId="23">#REF!</definedName>
    <definedName name="_in2011" localSheetId="1">#REF!</definedName>
    <definedName name="_in2011" localSheetId="6">#REF!</definedName>
    <definedName name="_in2011" localSheetId="2">#REF!</definedName>
    <definedName name="_in2011" localSheetId="29">#REF!</definedName>
    <definedName name="_in2011">#REF!</definedName>
    <definedName name="_in2012" localSheetId="16">#REF!</definedName>
    <definedName name="_in2012" localSheetId="12">#REF!</definedName>
    <definedName name="_in2012" localSheetId="13">#REF!</definedName>
    <definedName name="_in2012" localSheetId="20">#REF!</definedName>
    <definedName name="_in2012" localSheetId="23">#REF!</definedName>
    <definedName name="_in2012" localSheetId="1">#REF!</definedName>
    <definedName name="_in2012" localSheetId="6">#REF!</definedName>
    <definedName name="_in2012" localSheetId="2">#REF!</definedName>
    <definedName name="_in2012" localSheetId="29">#REF!</definedName>
    <definedName name="_in2012">#REF!</definedName>
    <definedName name="_in2013" localSheetId="16">#REF!</definedName>
    <definedName name="_in2013" localSheetId="12">#REF!</definedName>
    <definedName name="_in2013" localSheetId="13">#REF!</definedName>
    <definedName name="_in2013" localSheetId="20">#REF!</definedName>
    <definedName name="_in2013" localSheetId="23">#REF!</definedName>
    <definedName name="_in2013" localSheetId="1">#REF!</definedName>
    <definedName name="_in2013" localSheetId="6">#REF!</definedName>
    <definedName name="_in2013" localSheetId="2">#REF!</definedName>
    <definedName name="_in2013" localSheetId="29">#REF!</definedName>
    <definedName name="_in2013">#REF!</definedName>
    <definedName name="_in2014" localSheetId="16">#REF!</definedName>
    <definedName name="_in2014" localSheetId="12">#REF!</definedName>
    <definedName name="_in2014" localSheetId="13">#REF!</definedName>
    <definedName name="_in2014" localSheetId="20">#REF!</definedName>
    <definedName name="_in2014" localSheetId="23">#REF!</definedName>
    <definedName name="_in2014" localSheetId="1">#REF!</definedName>
    <definedName name="_in2014" localSheetId="6">#REF!</definedName>
    <definedName name="_in2014" localSheetId="2">#REF!</definedName>
    <definedName name="_in2014" localSheetId="29">#REF!</definedName>
    <definedName name="_in2014">#REF!</definedName>
    <definedName name="_in2015" localSheetId="16">#REF!</definedName>
    <definedName name="_in2015" localSheetId="12">#REF!</definedName>
    <definedName name="_in2015" localSheetId="13">#REF!</definedName>
    <definedName name="_in2015" localSheetId="20">#REF!</definedName>
    <definedName name="_in2015" localSheetId="23">#REF!</definedName>
    <definedName name="_in2015" localSheetId="1">#REF!</definedName>
    <definedName name="_in2015" localSheetId="6">#REF!</definedName>
    <definedName name="_in2015" localSheetId="2">#REF!</definedName>
    <definedName name="_in2015" localSheetId="29">#REF!</definedName>
    <definedName name="_in2015">#REF!</definedName>
    <definedName name="_inf2007" localSheetId="16">#REF!</definedName>
    <definedName name="_inf2007" localSheetId="12">#REF!</definedName>
    <definedName name="_inf2007" localSheetId="13">#REF!</definedName>
    <definedName name="_inf2007" localSheetId="20">#REF!</definedName>
    <definedName name="_inf2007" localSheetId="23">#REF!</definedName>
    <definedName name="_inf2007" localSheetId="1">#REF!</definedName>
    <definedName name="_inf2007" localSheetId="6">#REF!</definedName>
    <definedName name="_inf2007" localSheetId="2">#REF!</definedName>
    <definedName name="_inf2007" localSheetId="29">#REF!</definedName>
    <definedName name="_inf2007">#REF!</definedName>
    <definedName name="_inf2008" localSheetId="16">#REF!</definedName>
    <definedName name="_inf2008" localSheetId="12">#REF!</definedName>
    <definedName name="_inf2008" localSheetId="13">#REF!</definedName>
    <definedName name="_inf2008" localSheetId="20">#REF!</definedName>
    <definedName name="_inf2008" localSheetId="23">#REF!</definedName>
    <definedName name="_inf2008" localSheetId="1">#REF!</definedName>
    <definedName name="_inf2008" localSheetId="6">#REF!</definedName>
    <definedName name="_inf2008" localSheetId="2">#REF!</definedName>
    <definedName name="_inf2008" localSheetId="29">#REF!</definedName>
    <definedName name="_inf2008">#REF!</definedName>
    <definedName name="_inf2009" localSheetId="16">#REF!</definedName>
    <definedName name="_inf2009" localSheetId="12">#REF!</definedName>
    <definedName name="_inf2009" localSheetId="13">#REF!</definedName>
    <definedName name="_inf2009" localSheetId="20">#REF!</definedName>
    <definedName name="_inf2009" localSheetId="23">#REF!</definedName>
    <definedName name="_inf2009" localSheetId="1">#REF!</definedName>
    <definedName name="_inf2009" localSheetId="6">#REF!</definedName>
    <definedName name="_inf2009" localSheetId="2">#REF!</definedName>
    <definedName name="_inf2009" localSheetId="29">#REF!</definedName>
    <definedName name="_inf2009">#REF!</definedName>
    <definedName name="_inf2010" localSheetId="16">#REF!</definedName>
    <definedName name="_inf2010" localSheetId="12">#REF!</definedName>
    <definedName name="_inf2010" localSheetId="13">#REF!</definedName>
    <definedName name="_inf2010" localSheetId="20">#REF!</definedName>
    <definedName name="_inf2010" localSheetId="23">#REF!</definedName>
    <definedName name="_inf2010" localSheetId="1">#REF!</definedName>
    <definedName name="_inf2010" localSheetId="6">#REF!</definedName>
    <definedName name="_inf2010" localSheetId="2">#REF!</definedName>
    <definedName name="_inf2010" localSheetId="29">#REF!</definedName>
    <definedName name="_inf2010">#REF!</definedName>
    <definedName name="_inf2011" localSheetId="16">#REF!</definedName>
    <definedName name="_inf2011" localSheetId="12">#REF!</definedName>
    <definedName name="_inf2011" localSheetId="13">#REF!</definedName>
    <definedName name="_inf2011" localSheetId="20">#REF!</definedName>
    <definedName name="_inf2011" localSheetId="23">#REF!</definedName>
    <definedName name="_inf2011" localSheetId="1">#REF!</definedName>
    <definedName name="_inf2011" localSheetId="6">#REF!</definedName>
    <definedName name="_inf2011" localSheetId="2">#REF!</definedName>
    <definedName name="_inf2011" localSheetId="29">#REF!</definedName>
    <definedName name="_inf2011">#REF!</definedName>
    <definedName name="_inf2012" localSheetId="16">#REF!</definedName>
    <definedName name="_inf2012" localSheetId="12">#REF!</definedName>
    <definedName name="_inf2012" localSheetId="13">#REF!</definedName>
    <definedName name="_inf2012" localSheetId="20">#REF!</definedName>
    <definedName name="_inf2012" localSheetId="23">#REF!</definedName>
    <definedName name="_inf2012" localSheetId="1">#REF!</definedName>
    <definedName name="_inf2012" localSheetId="6">#REF!</definedName>
    <definedName name="_inf2012" localSheetId="2">#REF!</definedName>
    <definedName name="_inf2012" localSheetId="29">#REF!</definedName>
    <definedName name="_inf2012">#REF!</definedName>
    <definedName name="_inf2013" localSheetId="16">#REF!</definedName>
    <definedName name="_inf2013" localSheetId="12">#REF!</definedName>
    <definedName name="_inf2013" localSheetId="13">#REF!</definedName>
    <definedName name="_inf2013" localSheetId="20">#REF!</definedName>
    <definedName name="_inf2013" localSheetId="23">#REF!</definedName>
    <definedName name="_inf2013" localSheetId="1">#REF!</definedName>
    <definedName name="_inf2013" localSheetId="6">#REF!</definedName>
    <definedName name="_inf2013" localSheetId="2">#REF!</definedName>
    <definedName name="_inf2013" localSheetId="29">#REF!</definedName>
    <definedName name="_inf2013">#REF!</definedName>
    <definedName name="_inf20131" localSheetId="16">#REF!</definedName>
    <definedName name="_inf20131" localSheetId="12">#REF!</definedName>
    <definedName name="_inf20131" localSheetId="13">#REF!</definedName>
    <definedName name="_inf20131" localSheetId="20">#REF!</definedName>
    <definedName name="_inf20131" localSheetId="23">#REF!</definedName>
    <definedName name="_inf20131" localSheetId="1">#REF!</definedName>
    <definedName name="_inf20131" localSheetId="6">#REF!</definedName>
    <definedName name="_inf20131" localSheetId="2">#REF!</definedName>
    <definedName name="_inf20131" localSheetId="29">#REF!</definedName>
    <definedName name="_inf20131">#REF!</definedName>
    <definedName name="_inf2014" localSheetId="16">#REF!</definedName>
    <definedName name="_inf2014" localSheetId="12">#REF!</definedName>
    <definedName name="_inf2014" localSheetId="13">#REF!</definedName>
    <definedName name="_inf2014" localSheetId="20">#REF!</definedName>
    <definedName name="_inf2014" localSheetId="23">#REF!</definedName>
    <definedName name="_inf2014" localSheetId="1">#REF!</definedName>
    <definedName name="_inf2014" localSheetId="6">#REF!</definedName>
    <definedName name="_inf2014" localSheetId="2">#REF!</definedName>
    <definedName name="_inf2014" localSheetId="29">#REF!</definedName>
    <definedName name="_inf2014">#REF!</definedName>
    <definedName name="_inf2015" localSheetId="16">#REF!</definedName>
    <definedName name="_inf2015" localSheetId="12">#REF!</definedName>
    <definedName name="_inf2015" localSheetId="13">#REF!</definedName>
    <definedName name="_inf2015" localSheetId="20">#REF!</definedName>
    <definedName name="_inf2015" localSheetId="23">#REF!</definedName>
    <definedName name="_inf2015" localSheetId="1">#REF!</definedName>
    <definedName name="_inf2015" localSheetId="6">#REF!</definedName>
    <definedName name="_inf2015" localSheetId="2">#REF!</definedName>
    <definedName name="_inf2015" localSheetId="29">#REF!</definedName>
    <definedName name="_inf2015">#REF!</definedName>
    <definedName name="_inf2015_" localSheetId="16">#REF!</definedName>
    <definedName name="_inf2015_" localSheetId="12">#REF!</definedName>
    <definedName name="_inf2015_" localSheetId="13">#REF!</definedName>
    <definedName name="_inf2015_" localSheetId="20">#REF!</definedName>
    <definedName name="_inf2015_" localSheetId="23">#REF!</definedName>
    <definedName name="_inf2015_" localSheetId="1">#REF!</definedName>
    <definedName name="_inf2015_" localSheetId="6">#REF!</definedName>
    <definedName name="_inf2015_" localSheetId="2">#REF!</definedName>
    <definedName name="_inf2015_" localSheetId="29">#REF!</definedName>
    <definedName name="_inf2015_">#REF!</definedName>
    <definedName name="_inf2016" localSheetId="16">#REF!</definedName>
    <definedName name="_inf2016" localSheetId="12">#REF!</definedName>
    <definedName name="_inf2016" localSheetId="13">#REF!</definedName>
    <definedName name="_inf2016" localSheetId="20">#REF!</definedName>
    <definedName name="_inf2016" localSheetId="23">#REF!</definedName>
    <definedName name="_inf2016" localSheetId="1">#REF!</definedName>
    <definedName name="_inf2016" localSheetId="6">#REF!</definedName>
    <definedName name="_inf2016" localSheetId="2">#REF!</definedName>
    <definedName name="_inf2016" localSheetId="29">#REF!</definedName>
    <definedName name="_inf2016">#REF!</definedName>
    <definedName name="_inf202111" localSheetId="12">#REF!</definedName>
    <definedName name="_inf202111" localSheetId="13">#REF!</definedName>
    <definedName name="_inf202111" localSheetId="23">#REF!</definedName>
    <definedName name="_inf202111" localSheetId="1">#REF!</definedName>
    <definedName name="_inf202111" localSheetId="2">#REF!</definedName>
    <definedName name="_inf202111">#REF!</definedName>
    <definedName name="_mm1" localSheetId="16">[1]ПРОГНОЗ_1!#REF!</definedName>
    <definedName name="_mm1" localSheetId="12">[1]ПРОГНОЗ_1!#REF!</definedName>
    <definedName name="_mm1" localSheetId="13">[1]ПРОГНОЗ_1!#REF!</definedName>
    <definedName name="_mm1" localSheetId="20">[1]ПРОГНОЗ_1!#REF!</definedName>
    <definedName name="_mm1" localSheetId="23">[1]ПРОГНОЗ_1!#REF!</definedName>
    <definedName name="_mm1" localSheetId="1">[1]ПРОГНОЗ_1!#REF!</definedName>
    <definedName name="_mm1" localSheetId="6">[1]ПРОГНОЗ_1!#REF!</definedName>
    <definedName name="_mm1">[1]ПРОГНОЗ_1!#REF!</definedName>
    <definedName name="_отдых2" localSheetId="16">#REF!</definedName>
    <definedName name="_отдых2" localSheetId="12">#REF!</definedName>
    <definedName name="_отдых2" localSheetId="13">#REF!</definedName>
    <definedName name="_отдых2" localSheetId="20">#REF!</definedName>
    <definedName name="_отдых2" localSheetId="23">#REF!</definedName>
    <definedName name="_отдых2" localSheetId="1">#REF!</definedName>
    <definedName name="_отдых2" localSheetId="6">#REF!</definedName>
    <definedName name="_отдых2" localSheetId="2">#REF!</definedName>
    <definedName name="_отдых2">#REF!</definedName>
    <definedName name="_xlnm._FilterDatabase" localSheetId="15" hidden="1">'212.226 командир.расходы.'!$A$4:$S$6</definedName>
    <definedName name="_xlnm._FilterDatabase" localSheetId="20" hidden="1">'226.995 медосмотры'!$A$7:$CR$10</definedName>
    <definedName name="_xlnm._FilterDatabase" localSheetId="21" hidden="1">'310.971 осн.средства'!$A$22:$GT$338</definedName>
    <definedName name="_xlnm._FilterDatabase" localSheetId="24" hidden="1">'345.985 мягкий инвентарь'!$A$20:$B$110</definedName>
    <definedName name="_xlnm._FilterDatabase" localSheetId="25" hidden="1">'346.981; 344.986'!$A$21:$G$297</definedName>
    <definedName name="_xlnm._FilterDatabase" localSheetId="22" hidden="1">'349.963Гор.КММ (школы+допы)'!#REF!</definedName>
    <definedName name="_xlnm._FilterDatabase" localSheetId="0" hidden="1">'Бюджет 2022-2024'!$A$6:$T$62</definedName>
    <definedName name="_xlnm._FilterDatabase" localSheetId="1" hidden="1">'Бюджет 2022-2024 (ОТИЗ)'!$A$9:$T$21</definedName>
    <definedName name="_xlnm._FilterDatabase" localSheetId="3" hidden="1">ПФХД!$A$10:$N$79</definedName>
    <definedName name="_xlnm._FilterDatabase" localSheetId="7" hidden="1">'Раб.таблица 2022'!$C$1:$C$408</definedName>
    <definedName name="_xlnm._FilterDatabase" localSheetId="6" hidden="1">'СГОЗ 2023-2024'!$C$1:$C$386</definedName>
    <definedName name="_xlnm._FilterDatabase" localSheetId="8" hidden="1">Счета!$A$2:$K$2</definedName>
    <definedName name="_xlnm._FilterDatabase" localSheetId="28" hidden="1">Штрафы!$A$6:$X$10</definedName>
    <definedName name="APPT" localSheetId="9">ДОПы!$A$6</definedName>
    <definedName name="ddd" localSheetId="16">[2]ПРОГНОЗ_1!#REF!</definedName>
    <definedName name="ddd" localSheetId="12">[2]ПРОГНОЗ_1!#REF!</definedName>
    <definedName name="ddd" localSheetId="13">[2]ПРОГНОЗ_1!#REF!</definedName>
    <definedName name="ddd" localSheetId="20">[2]ПРОГНОЗ_1!#REF!</definedName>
    <definedName name="ddd" localSheetId="22">[2]ПРОГНОЗ_1!#REF!</definedName>
    <definedName name="ddd" localSheetId="23">[2]ПРОГНОЗ_1!#REF!</definedName>
    <definedName name="ddd" localSheetId="1">[2]ПРОГНОЗ_1!#REF!</definedName>
    <definedName name="ddd" localSheetId="6">[2]ПРОГНОЗ_1!#REF!</definedName>
    <definedName name="ddd" localSheetId="2">[2]ПРОГНОЗ_1!#REF!</definedName>
    <definedName name="ddd" localSheetId="29">[2]ПРОГНОЗ_1!#REF!</definedName>
    <definedName name="ddd">[2]ПРОГНОЗ_1!#REF!</definedName>
    <definedName name="ff" localSheetId="16">#REF!</definedName>
    <definedName name="ff" localSheetId="12">#REF!</definedName>
    <definedName name="ff" localSheetId="13">#REF!</definedName>
    <definedName name="ff" localSheetId="20">#REF!</definedName>
    <definedName name="ff" localSheetId="23">#REF!</definedName>
    <definedName name="ff" localSheetId="1">#REF!</definedName>
    <definedName name="ff" localSheetId="6">#REF!</definedName>
    <definedName name="ff" localSheetId="2">#REF!</definedName>
    <definedName name="ff" localSheetId="29">#REF!</definedName>
    <definedName name="ff">#REF!</definedName>
    <definedName name="fffff" localSheetId="16">'[3]Гр5(о)'!#REF!</definedName>
    <definedName name="fffff" localSheetId="12">'[3]Гр5(о)'!#REF!</definedName>
    <definedName name="fffff" localSheetId="13">'[3]Гр5(о)'!#REF!</definedName>
    <definedName name="fffff" localSheetId="20">'[3]Гр5(о)'!#REF!</definedName>
    <definedName name="fffff" localSheetId="23">'[3]Гр5(о)'!#REF!</definedName>
    <definedName name="fffff" localSheetId="1">'[3]Гр5(о)'!#REF!</definedName>
    <definedName name="fffff" localSheetId="6">'[3]Гр5(о)'!#REF!</definedName>
    <definedName name="fffff" localSheetId="2">'[3]Гр5(о)'!#REF!</definedName>
    <definedName name="fffff" localSheetId="29">'[3]Гр5(о)'!#REF!</definedName>
    <definedName name="fffff">'[3]Гр5(о)'!#REF!</definedName>
    <definedName name="ffffff" localSheetId="12">'[3]Гр5(о)'!#REF!</definedName>
    <definedName name="ffffff" localSheetId="13">'[3]Гр5(о)'!#REF!</definedName>
    <definedName name="ffffff" localSheetId="23">'[3]Гр5(о)'!#REF!</definedName>
    <definedName name="ffffff" localSheetId="1">'[3]Гр5(о)'!#REF!</definedName>
    <definedName name="ffffff" localSheetId="2">'[3]Гр5(о)'!#REF!</definedName>
    <definedName name="ffffff">'[3]Гр5(о)'!#REF!</definedName>
    <definedName name="FIO" localSheetId="9">ДОПы!$F$6</definedName>
    <definedName name="gggg" localSheetId="16">#REF!</definedName>
    <definedName name="gggg" localSheetId="12">#REF!</definedName>
    <definedName name="gggg" localSheetId="13">#REF!</definedName>
    <definedName name="gggg" localSheetId="20">#REF!</definedName>
    <definedName name="gggg" localSheetId="23">#REF!</definedName>
    <definedName name="gggg" localSheetId="1">#REF!</definedName>
    <definedName name="gggg" localSheetId="6">#REF!</definedName>
    <definedName name="gggg" localSheetId="2">#REF!</definedName>
    <definedName name="gggg" localSheetId="29">#REF!</definedName>
    <definedName name="gggg">#REF!</definedName>
    <definedName name="gggggg" localSheetId="12">#REF!</definedName>
    <definedName name="gggggg" localSheetId="13">#REF!</definedName>
    <definedName name="gggggg" localSheetId="23">#REF!</definedName>
    <definedName name="gggggg" localSheetId="1">#REF!</definedName>
    <definedName name="gggggg" localSheetId="2">#REF!</definedName>
    <definedName name="gggggg">#REF!</definedName>
    <definedName name="jjjj" localSheetId="16">'[4]Гр5(о)'!#REF!</definedName>
    <definedName name="jjjj" localSheetId="12">'[4]Гр5(о)'!#REF!</definedName>
    <definedName name="jjjj" localSheetId="13">'[4]Гр5(о)'!#REF!</definedName>
    <definedName name="jjjj" localSheetId="20">'[4]Гр5(о)'!#REF!</definedName>
    <definedName name="jjjj" localSheetId="23">'[4]Гр5(о)'!#REF!</definedName>
    <definedName name="jjjj" localSheetId="1">'[4]Гр5(о)'!#REF!</definedName>
    <definedName name="jjjj" localSheetId="6">'[4]Гр5(о)'!#REF!</definedName>
    <definedName name="jjjj" localSheetId="2">'[4]Гр5(о)'!#REF!</definedName>
    <definedName name="jjjj" localSheetId="29">'[4]Гр5(о)'!#REF!</definedName>
    <definedName name="jjjj">'[4]Гр5(о)'!#REF!</definedName>
    <definedName name="kbcn" localSheetId="16">#REF!</definedName>
    <definedName name="kbcn" localSheetId="12">#REF!</definedName>
    <definedName name="kbcn" localSheetId="13">#REF!</definedName>
    <definedName name="kbcn" localSheetId="20">#REF!</definedName>
    <definedName name="kbcn" localSheetId="23">#REF!</definedName>
    <definedName name="kbcn" localSheetId="1">#REF!</definedName>
    <definedName name="kbcn" localSheetId="6">#REF!</definedName>
    <definedName name="kbcn" localSheetId="2">#REF!</definedName>
    <definedName name="kbcn">#REF!</definedName>
    <definedName name="LAST_CELL" localSheetId="9">ДОПы!$J$11</definedName>
    <definedName name="SIGN" localSheetId="9">ДОПы!$A$6:$H$7</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16" hidden="1">#REF!</definedName>
    <definedName name="solver_opt" localSheetId="12" hidden="1">#REF!</definedName>
    <definedName name="solver_opt" localSheetId="13" hidden="1">#REF!</definedName>
    <definedName name="solver_opt" localSheetId="20" hidden="1">#REF!</definedName>
    <definedName name="solver_opt" localSheetId="23" hidden="1">#REF!</definedName>
    <definedName name="solver_opt" localSheetId="1" hidden="1">#REF!</definedName>
    <definedName name="solver_opt" localSheetId="9" hidden="1">#REF!</definedName>
    <definedName name="solver_opt" localSheetId="6" hidden="1">#REF!</definedName>
    <definedName name="solver_opt" localSheetId="2"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0" hidden="1">'Бюджет 2022-2024'!$A$3:$P$44</definedName>
    <definedName name="Z_07C882B2_2085_4B33_986B_4C53D325BE47_.wvu.FilterData" localSheetId="1" hidden="1">'Бюджет 2022-2024 (ОТИЗ)'!$A$4:$P$18</definedName>
    <definedName name="Z_0AB11070_03F0_4F74_8CFD_24C161E40E10_.wvu.Cols" localSheetId="7" hidden="1">'Раб.таблица 2022'!$F:$F</definedName>
    <definedName name="Z_0AB11070_03F0_4F74_8CFD_24C161E40E10_.wvu.Cols" localSheetId="6" hidden="1">'СГОЗ 2023-2024'!$E:$E</definedName>
    <definedName name="Z_0AB11070_03F0_4F74_8CFD_24C161E40E10_.wvu.PrintTitles" localSheetId="7" hidden="1">'Раб.таблица 2022'!$28:$28</definedName>
    <definedName name="Z_0AB11070_03F0_4F74_8CFD_24C161E40E10_.wvu.PrintTitles" localSheetId="6" hidden="1">'СГОЗ 2023-2024'!$20:$20</definedName>
    <definedName name="Z_0AB11070_03F0_4F74_8CFD_24C161E40E10_.wvu.Rows" localSheetId="7" hidden="1">'Раб.таблица 2022'!$29:$35,'Раб.таблица 2022'!#REF!</definedName>
    <definedName name="Z_0AB11070_03F0_4F74_8CFD_24C161E40E10_.wvu.Rows" localSheetId="6" hidden="1">'СГОЗ 2023-2024'!$21:$27,'СГОЗ 2023-2024'!#REF!</definedName>
    <definedName name="Z_0E06F122_7DC3_4CE3_AFC9_AD85662B9271_.wvu.Cols" localSheetId="18" hidden="1">'226.953 охрана'!$G:$G</definedName>
    <definedName name="Z_0E06F122_7DC3_4CE3_AFC9_AD85662B9271_.wvu.Cols" localSheetId="22" hidden="1">'349.963Гор.КММ (школы+допы)'!$XAI:$XFD</definedName>
    <definedName name="Z_0E06F122_7DC3_4CE3_AFC9_AD85662B9271_.wvu.Cols" localSheetId="0" hidden="1">'Бюджет 2022-2024'!$D:$D,'Бюджет 2022-2024'!$F:$J</definedName>
    <definedName name="Z_0E06F122_7DC3_4CE3_AFC9_AD85662B9271_.wvu.FilterData" localSheetId="15" hidden="1">'212.226 командир.расходы.'!$A$4:$S$6</definedName>
    <definedName name="Z_0E06F122_7DC3_4CE3_AFC9_AD85662B9271_.wvu.FilterData" localSheetId="20" hidden="1">'226.995 медосмотры'!$A$7:$CR$10</definedName>
    <definedName name="Z_0E06F122_7DC3_4CE3_AFC9_AD85662B9271_.wvu.FilterData" localSheetId="21" hidden="1">'310.971 осн.средства'!$A$22:$GT$338</definedName>
    <definedName name="Z_0E06F122_7DC3_4CE3_AFC9_AD85662B9271_.wvu.FilterData" localSheetId="24" hidden="1">'345.985 мягкий инвентарь'!$A$20:$B$110</definedName>
    <definedName name="Z_0E06F122_7DC3_4CE3_AFC9_AD85662B9271_.wvu.FilterData" localSheetId="25" hidden="1">'346.981; 344.986'!$A$21:$G$297</definedName>
    <definedName name="Z_0E06F122_7DC3_4CE3_AFC9_AD85662B9271_.wvu.FilterData" localSheetId="22" hidden="1">'349.963Гор.КММ (школы+допы)'!#REF!</definedName>
    <definedName name="Z_0E06F122_7DC3_4CE3_AFC9_AD85662B9271_.wvu.FilterData" localSheetId="0" hidden="1">'Бюджет 2022-2024'!$A$6:$T$61</definedName>
    <definedName name="Z_0E06F122_7DC3_4CE3_AFC9_AD85662B9271_.wvu.FilterData" localSheetId="1" hidden="1">'Бюджет 2022-2024 (ОТИЗ)'!$A$9:$T$21</definedName>
    <definedName name="Z_0E06F122_7DC3_4CE3_AFC9_AD85662B9271_.wvu.FilterData" localSheetId="3" hidden="1">ПФХД!$A$10:$N$79</definedName>
    <definedName name="Z_0E06F122_7DC3_4CE3_AFC9_AD85662B9271_.wvu.FilterData" localSheetId="7" hidden="1">'Раб.таблица 2022'!$C$1:$C$408</definedName>
    <definedName name="Z_0E06F122_7DC3_4CE3_AFC9_AD85662B9271_.wvu.FilterData" localSheetId="6" hidden="1">'СГОЗ 2023-2024'!$A$20:$FU$40</definedName>
    <definedName name="Z_0E06F122_7DC3_4CE3_AFC9_AD85662B9271_.wvu.FilterData" localSheetId="8" hidden="1">Счета!$A$2:$K$2</definedName>
    <definedName name="Z_0E06F122_7DC3_4CE3_AFC9_AD85662B9271_.wvu.FilterData" localSheetId="28" hidden="1">Штрафы!$A$6:$X$10</definedName>
    <definedName name="Z_0E06F122_7DC3_4CE3_AFC9_AD85662B9271_.wvu.PrintArea" localSheetId="17" hidden="1">'223 коммунальные услуги'!$A$1:$T$55</definedName>
    <definedName name="Z_0E06F122_7DC3_4CE3_AFC9_AD85662B9271_.wvu.PrintArea" localSheetId="14" hidden="1">'223. ТКО'!$A$1:$P$37</definedName>
    <definedName name="Z_0E06F122_7DC3_4CE3_AFC9_AD85662B9271_.wvu.PrintArea" localSheetId="25" hidden="1">'346.981; 344.986'!$A$1:$N$422</definedName>
    <definedName name="Z_0E06F122_7DC3_4CE3_AFC9_AD85662B9271_.wvu.PrintArea" localSheetId="22" hidden="1">'349.963Гор.КММ (школы+допы)'!$A$1:$R$40</definedName>
    <definedName name="Z_0E06F122_7DC3_4CE3_AFC9_AD85662B9271_.wvu.PrintArea" localSheetId="4" hidden="1">'Закупка ТРУ'!$A$1:$J$55</definedName>
    <definedName name="Z_0E06F122_7DC3_4CE3_AFC9_AD85662B9271_.wvu.PrintArea" localSheetId="3" hidden="1">ПФХД!$A$1:$N$88</definedName>
    <definedName name="Z_0E06F122_7DC3_4CE3_AFC9_AD85662B9271_.wvu.PrintArea" localSheetId="27" hidden="1">СДЮТиЭ!$A$1:$P$23</definedName>
    <definedName name="Z_0E06F122_7DC3_4CE3_AFC9_AD85662B9271_.wvu.PrintArea" localSheetId="10" hidden="1">'Сессия 921 0210301310 МЗ '!$B$1:$H$11</definedName>
    <definedName name="Z_0E06F122_7DC3_4CE3_AFC9_AD85662B9271_.wvu.PrintArea" localSheetId="2" hidden="1">'Титул ПФХД'!$A$1:$F$32</definedName>
    <definedName name="Z_0E06F122_7DC3_4CE3_AFC9_AD85662B9271_.wvu.PrintArea" localSheetId="28" hidden="1">Штрафы!$A$1:$N$10</definedName>
    <definedName name="Z_0E06F122_7DC3_4CE3_AFC9_AD85662B9271_.wvu.PrintTitles" localSheetId="16" hidden="1">'221.925 связь'!$12:$13</definedName>
    <definedName name="Z_0E06F122_7DC3_4CE3_AFC9_AD85662B9271_.wvu.PrintTitles" localSheetId="3" hidden="1">ПФХД!$6:$10</definedName>
    <definedName name="Z_0E06F122_7DC3_4CE3_AFC9_AD85662B9271_.wvu.PrintTitles" localSheetId="7" hidden="1">'Раб.таблица 2022'!$28:$28</definedName>
    <definedName name="Z_0E06F122_7DC3_4CE3_AFC9_AD85662B9271_.wvu.PrintTitles" localSheetId="6" hidden="1">'СГОЗ 2023-2024'!$20:$20</definedName>
    <definedName name="Z_0E06F122_7DC3_4CE3_AFC9_AD85662B9271_.wvu.PrintTitles" localSheetId="27" hidden="1">СДЮТиЭ!$10:$12</definedName>
    <definedName name="Z_0E06F122_7DC3_4CE3_AFC9_AD85662B9271_.wvu.Rows" localSheetId="16" hidden="1">'221.925 связь'!$1:$6</definedName>
    <definedName name="Z_0E06F122_7DC3_4CE3_AFC9_AD85662B9271_.wvu.Rows" localSheetId="14" hidden="1">'223. ТКО'!$38:$104</definedName>
    <definedName name="Z_0E06F122_7DC3_4CE3_AFC9_AD85662B9271_.wvu.Rows" localSheetId="11" hidden="1">'225 сод.имущ. (927,941)'!$114:$121,'225 сод.имущ. (927,941)'!$146:$153</definedName>
    <definedName name="Z_0E06F122_7DC3_4CE3_AFC9_AD85662B9271_.wvu.Rows" localSheetId="12" hidden="1">'225 сод.имущ. (942)'!$36:$71,'225 сод.имущ. (942)'!$74:$108</definedName>
    <definedName name="Z_0E06F122_7DC3_4CE3_AFC9_AD85662B9271_.wvu.Rows" localSheetId="13" hidden="1">'225 сод.имущ.(947)+ КБ(942,947)'!$40:$42,'225 сод.имущ.(947)+ КБ(942,947)'!$93:$100</definedName>
    <definedName name="Z_0E06F122_7DC3_4CE3_AFC9_AD85662B9271_.wvu.Rows" localSheetId="18" hidden="1">'226.953 охрана'!$1:$7</definedName>
    <definedName name="Z_0E06F122_7DC3_4CE3_AFC9_AD85662B9271_.wvu.Rows" localSheetId="20" hidden="1">'226.995 медосмотры'!$4:$8</definedName>
    <definedName name="Z_0E06F122_7DC3_4CE3_AFC9_AD85662B9271_.wvu.Rows" localSheetId="21" hidden="1">'310.971 осн.средства'!$41:$49,'310.971 осн.средства'!$51:$69,'310.971 осн.средства'!$71:$109,'310.971 осн.средства'!$112:$129,'310.971 осн.средства'!$131:$149,'310.971 осн.средства'!$151:$169,'310.971 осн.средства'!$171:$199,'310.971 осн.средства'!$201:$219,'310.971 осн.средства'!$221:$257,'310.971 осн.средства'!$259:$266,'310.971 осн.средства'!$269:$277,'310.971 осн.средства'!$279:$287,'310.971 осн.средства'!$289:$307,'310.971 осн.средства'!$309:$336</definedName>
    <definedName name="Z_0E06F122_7DC3_4CE3_AFC9_AD85662B9271_.wvu.Rows" localSheetId="24" hidden="1">'345.985 мягкий инвентарь'!$21:$36,'345.985 мягкий инвентарь'!$42:$73,'345.985 мягкий инвентарь'!$75:$108</definedName>
    <definedName name="Z_0E06F122_7DC3_4CE3_AFC9_AD85662B9271_.wvu.Rows" localSheetId="25" hidden="1">'346.981; 344.986'!$28:$40,'346.981; 344.986'!$42:$50,'346.981; 344.986'!$52:$71,'346.981; 344.986'!$73:$89,'346.981; 344.986'!$91:$121,'346.981; 344.986'!$123:$136,'346.981; 344.986'!$138:$152,'346.981; 344.986'!$154:$202,'346.981; 344.986'!$218:$230,'346.981; 344.986'!$234:$240,'346.981; 344.986'!$243:$255,'346.981; 344.986'!$273:$296</definedName>
    <definedName name="Z_0E06F122_7DC3_4CE3_AFC9_AD85662B9271_.wvu.Rows" localSheetId="0" hidden="1">'Бюджет 2022-2024'!$62:$64</definedName>
    <definedName name="Z_0E06F122_7DC3_4CE3_AFC9_AD85662B9271_.wvu.Rows" localSheetId="3" hidden="1">ПФХД!$1:$1,ПФХД!$89:$89</definedName>
    <definedName name="Z_0E06F122_7DC3_4CE3_AFC9_AD85662B9271_.wvu.Rows" localSheetId="10" hidden="1">'Сессия 921 0210301310 МЗ '!$3:$3</definedName>
    <definedName name="Z_1314A0A9_1E8F_4B9C_B2D0_F2AFD8BF5C2F_.wvu.Cols" localSheetId="18" hidden="1">'226.953 охрана'!#REF!</definedName>
    <definedName name="Z_1314A0A9_1E8F_4B9C_B2D0_F2AFD8BF5C2F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1432A1B9_B2BA_49C8_BF30_97808A8DA8FF_.wvu.Cols" localSheetId="11" hidden="1">'225 сод.имущ. (927,941)'!$C:$C</definedName>
    <definedName name="Z_1432A1B9_B2BA_49C8_BF30_97808A8DA8FF_.wvu.Cols" localSheetId="12" hidden="1">'225 сод.имущ. (942)'!$C:$C</definedName>
    <definedName name="Z_1432A1B9_B2BA_49C8_BF30_97808A8DA8FF_.wvu.Cols" localSheetId="13" hidden="1">'225 сод.имущ.(947)+ КБ(942,947)'!$C:$C</definedName>
    <definedName name="Z_154ED1D7_D412_4FA0_A3FC_BB6BFA2A002F_.wvu.FilterData" localSheetId="6" hidden="1">'СГОЗ 2023-2024'!$A$20:$FU$40</definedName>
    <definedName name="Z_155AAB3B_646F_4DEB_BEA5_253B321B08F8_.wvu.Cols" localSheetId="16" hidden="1">'221.925 связь'!#REF!,'221.925 связь'!$D:$G</definedName>
    <definedName name="Z_15C7E2B5_F1E5_4B0F_AF44_4033EF048EB4_.wvu.Cols" localSheetId="11" hidden="1">'225 сод.имущ. (927,941)'!$C:$C,'225 сод.имущ. (927,941)'!#REF!</definedName>
    <definedName name="Z_15C7E2B5_F1E5_4B0F_AF44_4033EF048EB4_.wvu.Cols" localSheetId="12" hidden="1">'225 сод.имущ. (942)'!$C:$C,'225 сод.имущ. (942)'!#REF!</definedName>
    <definedName name="Z_15C7E2B5_F1E5_4B0F_AF44_4033EF048EB4_.wvu.Cols" localSheetId="13" hidden="1">'225 сод.имущ.(947)+ КБ(942,947)'!$C:$C,'225 сод.имущ.(947)+ КБ(942,947)'!#REF!</definedName>
    <definedName name="Z_15C7E2B5_F1E5_4B0F_AF44_4033EF048EB4_.wvu.Rows" localSheetId="11" hidden="1">'225 сод.имущ. (927,941)'!$146:$153,'225 сод.имущ. (927,941)'!#REF!</definedName>
    <definedName name="Z_15C7E2B5_F1E5_4B0F_AF44_4033EF048EB4_.wvu.Rows" localSheetId="12" hidden="1">'225 сод.имущ. (942)'!#REF!,'225 сод.имущ. (942)'!#REF!</definedName>
    <definedName name="Z_15C7E2B5_F1E5_4B0F_AF44_4033EF048EB4_.wvu.Rows" localSheetId="13" hidden="1">'225 сод.имущ.(947)+ КБ(942,947)'!#REF!,'225 сод.имущ.(947)+ КБ(942,947)'!$40:$42</definedName>
    <definedName name="Z_1905DA69_9BB6_4FD0_82AC_773E2DAE19E1_.wvu.Cols" localSheetId="18" hidden="1">'226.953 охрана'!#REF!</definedName>
    <definedName name="Z_1905DA69_9BB6_4FD0_82AC_773E2DAE19E1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1AF1F33A_6323_4344_92C4_BADB9B7DD929_.wvu.FilterData" localSheetId="7" hidden="1">'Раб.таблица 2022'!$A$28:$FX$407</definedName>
    <definedName name="Z_1EE7B0E1_4E5B_4231_AFBE_481FE415CE9C_.wvu.Cols" localSheetId="18" hidden="1">'226.953 охрана'!#REF!</definedName>
    <definedName name="Z_1EE7B0E1_4E5B_4231_AFBE_481FE415CE9C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1FC6B8B2_D297_471F_A858_75FF11DDC4D1_.wvu.PrintArea" localSheetId="7" hidden="1">'Раб.таблица 2022'!$A$23:$F$290</definedName>
    <definedName name="Z_1FC6B8B2_D297_471F_A858_75FF11DDC4D1_.wvu.PrintArea" localSheetId="6" hidden="1">'СГОЗ 2023-2024'!$A$15:$E$265</definedName>
    <definedName name="Z_21AB9354_CAA5_4CC3_A9A5_E2E1D047094A_.wvu.FilterData" localSheetId="7" hidden="1">'Раб.таблица 2022'!$A$28:$FX$407</definedName>
    <definedName name="Z_221FC442_8E44_415A_905C_ACA3B953053B_.wvu.Cols" localSheetId="16" hidden="1">'221.925 связь'!#REF!</definedName>
    <definedName name="Z_221FC442_8E44_415A_905C_ACA3B953053B_.wvu.Cols" localSheetId="11" hidden="1">'225 сод.имущ. (927,941)'!#REF!</definedName>
    <definedName name="Z_221FC442_8E44_415A_905C_ACA3B953053B_.wvu.Cols" localSheetId="12" hidden="1">'225 сод.имущ. (942)'!#REF!</definedName>
    <definedName name="Z_221FC442_8E44_415A_905C_ACA3B953053B_.wvu.Cols" localSheetId="13" hidden="1">'225 сод.имущ.(947)+ КБ(942,947)'!#REF!</definedName>
    <definedName name="Z_24A9C8D5_7396_4B12_BACB_FFD2D0870F2F_.wvu.FilterData" localSheetId="3" hidden="1">ПФХД!$A$10:$N$79</definedName>
    <definedName name="Z_25289825_3576_4783_8790_717D652D5F1B_.wvu.Cols" localSheetId="18" hidden="1">'226.953 охрана'!#REF!</definedName>
    <definedName name="Z_25289825_3576_4783_8790_717D652D5F1B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259CB5F9_F2F7_4AC8_8039_6CD7859A0B46_.wvu.Cols" localSheetId="18" hidden="1">'226.953 охрана'!#REF!</definedName>
    <definedName name="Z_259CB5F9_F2F7_4AC8_8039_6CD7859A0B46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26DE502B_8941_4BCB_9046_46BFC67F1812_.wvu.FilterData" localSheetId="20" hidden="1">'226.995 медосмотры'!$A$7:$CR$10</definedName>
    <definedName name="Z_2B055E16_F0D2_4E2E_A44E_CF774A215699_.wvu.FilterData" localSheetId="0" hidden="1">'Бюджет 2022-2024'!$A$6:$T$64</definedName>
    <definedName name="Z_2B055E16_F0D2_4E2E_A44E_CF774A215699_.wvu.FilterData" localSheetId="6" hidden="1">'СГОЗ 2023-2024'!$A$20:$FU$40</definedName>
    <definedName name="Z_2CE96390_7A81_45A2_AB1B_1ED248D422B1_.wvu.FilterData" localSheetId="7" hidden="1">'Раб.таблица 2022'!$C$1:$C$408</definedName>
    <definedName name="Z_2CE96390_7A81_45A2_AB1B_1ED248D422B1_.wvu.FilterData" localSheetId="6" hidden="1">'СГОЗ 2023-2024'!$C$1:$C$386</definedName>
    <definedName name="Z_2F84616A_D9BF_46C2_9702_EF9FE2FEA939_.wvu.Cols" localSheetId="11" hidden="1">'225 сод.имущ. (927,941)'!$C:$C</definedName>
    <definedName name="Z_2F84616A_D9BF_46C2_9702_EF9FE2FEA939_.wvu.Cols" localSheetId="12" hidden="1">'225 сод.имущ. (942)'!$C:$C</definedName>
    <definedName name="Z_2F84616A_D9BF_46C2_9702_EF9FE2FEA939_.wvu.Cols" localSheetId="13" hidden="1">'225 сод.имущ.(947)+ КБ(942,947)'!$C:$C</definedName>
    <definedName name="Z_30716F4C_E2EB_4CBA_BC4C_E3731007C035_.wvu.Cols" localSheetId="18" hidden="1">'226.953 охрана'!$G:$G</definedName>
    <definedName name="Z_30716F4C_E2EB_4CBA_BC4C_E3731007C035_.wvu.Cols" localSheetId="22" hidden="1">'349.963Гор.КММ (школы+допы)'!$XAI:$XFD</definedName>
    <definedName name="Z_30716F4C_E2EB_4CBA_BC4C_E3731007C035_.wvu.FilterData" localSheetId="15" hidden="1">'212.226 командир.расходы.'!$A$4:$S$6</definedName>
    <definedName name="Z_30716F4C_E2EB_4CBA_BC4C_E3731007C035_.wvu.FilterData" localSheetId="20" hidden="1">'226.995 медосмотры'!$A$7:$CR$10</definedName>
    <definedName name="Z_30716F4C_E2EB_4CBA_BC4C_E3731007C035_.wvu.FilterData" localSheetId="21" hidden="1">'310.971 осн.средства'!$A$22:$GT$338</definedName>
    <definedName name="Z_30716F4C_E2EB_4CBA_BC4C_E3731007C035_.wvu.FilterData" localSheetId="24" hidden="1">'345.985 мягкий инвентарь'!$A$20:$B$110</definedName>
    <definedName name="Z_30716F4C_E2EB_4CBA_BC4C_E3731007C035_.wvu.FilterData" localSheetId="25" hidden="1">'346.981; 344.986'!$A$21:$G$297</definedName>
    <definedName name="Z_30716F4C_E2EB_4CBA_BC4C_E3731007C035_.wvu.FilterData" localSheetId="22" hidden="1">'349.963Гор.КММ (школы+допы)'!#REF!</definedName>
    <definedName name="Z_30716F4C_E2EB_4CBA_BC4C_E3731007C035_.wvu.FilterData" localSheetId="0" hidden="1">'Бюджет 2022-2024'!$A$6:$T$62</definedName>
    <definedName name="Z_30716F4C_E2EB_4CBA_BC4C_E3731007C035_.wvu.FilterData" localSheetId="1" hidden="1">'Бюджет 2022-2024 (ОТИЗ)'!$A$9:$T$21</definedName>
    <definedName name="Z_30716F4C_E2EB_4CBA_BC4C_E3731007C035_.wvu.FilterData" localSheetId="3" hidden="1">ПФХД!$A$10:$N$79</definedName>
    <definedName name="Z_30716F4C_E2EB_4CBA_BC4C_E3731007C035_.wvu.FilterData" localSheetId="7" hidden="1">'Раб.таблица 2022'!$C$1:$C$408</definedName>
    <definedName name="Z_30716F4C_E2EB_4CBA_BC4C_E3731007C035_.wvu.FilterData" localSheetId="6" hidden="1">'СГОЗ 2023-2024'!$A$20:$FU$40</definedName>
    <definedName name="Z_30716F4C_E2EB_4CBA_BC4C_E3731007C035_.wvu.FilterData" localSheetId="8" hidden="1">Счета!$A$2:$K$2</definedName>
    <definedName name="Z_30716F4C_E2EB_4CBA_BC4C_E3731007C035_.wvu.FilterData" localSheetId="28" hidden="1">Штрафы!$A$6:$X$10</definedName>
    <definedName name="Z_30716F4C_E2EB_4CBA_BC4C_E3731007C035_.wvu.PrintArea" localSheetId="17" hidden="1">'223 коммунальные услуги'!$A$1:$T$55</definedName>
    <definedName name="Z_30716F4C_E2EB_4CBA_BC4C_E3731007C035_.wvu.PrintArea" localSheetId="14" hidden="1">'223. ТКО'!$A$1:$P$37</definedName>
    <definedName name="Z_30716F4C_E2EB_4CBA_BC4C_E3731007C035_.wvu.PrintArea" localSheetId="25" hidden="1">'346.981; 344.986'!$A$1:$N$422</definedName>
    <definedName name="Z_30716F4C_E2EB_4CBA_BC4C_E3731007C035_.wvu.PrintArea" localSheetId="22" hidden="1">'349.963Гор.КММ (школы+допы)'!$A$1:$R$40</definedName>
    <definedName name="Z_30716F4C_E2EB_4CBA_BC4C_E3731007C035_.wvu.PrintArea" localSheetId="4" hidden="1">'Закупка ТРУ'!$A$1:$J$55</definedName>
    <definedName name="Z_30716F4C_E2EB_4CBA_BC4C_E3731007C035_.wvu.PrintArea" localSheetId="3" hidden="1">ПФХД!$A$1:$N$88</definedName>
    <definedName name="Z_30716F4C_E2EB_4CBA_BC4C_E3731007C035_.wvu.PrintArea" localSheetId="27" hidden="1">СДЮТиЭ!$A$1:$P$23</definedName>
    <definedName name="Z_30716F4C_E2EB_4CBA_BC4C_E3731007C035_.wvu.PrintArea" localSheetId="10" hidden="1">'Сессия 921 0210301310 МЗ '!$B$1:$H$11</definedName>
    <definedName name="Z_30716F4C_E2EB_4CBA_BC4C_E3731007C035_.wvu.PrintArea" localSheetId="2" hidden="1">'Титул ПФХД'!$A$1:$F$32</definedName>
    <definedName name="Z_30716F4C_E2EB_4CBA_BC4C_E3731007C035_.wvu.PrintArea" localSheetId="28" hidden="1">Штрафы!$A$1:$N$10</definedName>
    <definedName name="Z_30716F4C_E2EB_4CBA_BC4C_E3731007C035_.wvu.PrintTitles" localSheetId="16" hidden="1">'221.925 связь'!$12:$13</definedName>
    <definedName name="Z_30716F4C_E2EB_4CBA_BC4C_E3731007C035_.wvu.PrintTitles" localSheetId="3" hidden="1">ПФХД!$6:$10</definedName>
    <definedName name="Z_30716F4C_E2EB_4CBA_BC4C_E3731007C035_.wvu.PrintTitles" localSheetId="7" hidden="1">'Раб.таблица 2022'!$28:$28</definedName>
    <definedName name="Z_30716F4C_E2EB_4CBA_BC4C_E3731007C035_.wvu.PrintTitles" localSheetId="6" hidden="1">'СГОЗ 2023-2024'!$20:$20</definedName>
    <definedName name="Z_30716F4C_E2EB_4CBA_BC4C_E3731007C035_.wvu.PrintTitles" localSheetId="27" hidden="1">СДЮТиЭ!$10:$12</definedName>
    <definedName name="Z_30716F4C_E2EB_4CBA_BC4C_E3731007C035_.wvu.Rows" localSheetId="16" hidden="1">'221.925 связь'!$1:$6</definedName>
    <definedName name="Z_30716F4C_E2EB_4CBA_BC4C_E3731007C035_.wvu.Rows" localSheetId="14" hidden="1">'223. ТКО'!$38:$104</definedName>
    <definedName name="Z_30716F4C_E2EB_4CBA_BC4C_E3731007C035_.wvu.Rows" localSheetId="11" hidden="1">'225 сод.имущ. (927,941)'!$114:$121,'225 сод.имущ. (927,941)'!$146:$153</definedName>
    <definedName name="Z_30716F4C_E2EB_4CBA_BC4C_E3731007C035_.wvu.Rows" localSheetId="12" hidden="1">'225 сод.имущ. (942)'!$36:$71,'225 сод.имущ. (942)'!$74:$108</definedName>
    <definedName name="Z_30716F4C_E2EB_4CBA_BC4C_E3731007C035_.wvu.Rows" localSheetId="13" hidden="1">'225 сод.имущ.(947)+ КБ(942,947)'!$40:$42,'225 сод.имущ.(947)+ КБ(942,947)'!$93:$100</definedName>
    <definedName name="Z_30716F4C_E2EB_4CBA_BC4C_E3731007C035_.wvu.Rows" localSheetId="18" hidden="1">'226.953 охрана'!$1:$7</definedName>
    <definedName name="Z_30716F4C_E2EB_4CBA_BC4C_E3731007C035_.wvu.Rows" localSheetId="21" hidden="1">'310.971 осн.средства'!$41:$49,'310.971 осн.средства'!$51:$69,'310.971 осн.средства'!$71:$109,'310.971 осн.средства'!$112:$129,'310.971 осн.средства'!$131:$149,'310.971 осн.средства'!$151:$169,'310.971 осн.средства'!$171:$199,'310.971 осн.средства'!$201:$219,'310.971 осн.средства'!$221:$257,'310.971 осн.средства'!$259:$266,'310.971 осн.средства'!$269:$277,'310.971 осн.средства'!$279:$287,'310.971 осн.средства'!$289:$307,'310.971 осн.средства'!$309:$336</definedName>
    <definedName name="Z_30716F4C_E2EB_4CBA_BC4C_E3731007C035_.wvu.Rows" localSheetId="24" hidden="1">'345.985 мягкий инвентарь'!$21:$36,'345.985 мягкий инвентарь'!$42:$73,'345.985 мягкий инвентарь'!$75:$108</definedName>
    <definedName name="Z_30716F4C_E2EB_4CBA_BC4C_E3731007C035_.wvu.Rows" localSheetId="25" hidden="1">'346.981; 344.986'!$28:$40,'346.981; 344.986'!$42:$50,'346.981; 344.986'!$52:$71,'346.981; 344.986'!$73:$89,'346.981; 344.986'!$91:$121,'346.981; 344.986'!$123:$136,'346.981; 344.986'!$138:$152,'346.981; 344.986'!$154:$202,'346.981; 344.986'!$218:$230,'346.981; 344.986'!$234:$240,'346.981; 344.986'!$243:$255,'346.981; 344.986'!$273:$296</definedName>
    <definedName name="Z_30716F4C_E2EB_4CBA_BC4C_E3731007C035_.wvu.Rows" localSheetId="3" hidden="1">ПФХД!$1:$1,ПФХД!$89:$89</definedName>
    <definedName name="Z_30716F4C_E2EB_4CBA_BC4C_E3731007C035_.wvu.Rows" localSheetId="10" hidden="1">'Сессия 921 0210301310 МЗ '!$3:$3</definedName>
    <definedName name="Z_330B796A_8FF8_4B87_A5F1_523069E52F48_.wvu.FilterData" localSheetId="7" hidden="1">'Раб.таблица 2022'!$C$1:$C$408</definedName>
    <definedName name="Z_33FAAE2B_4C16_4B60_82A7_3D09D285D424_.wvu.FilterData" localSheetId="3" hidden="1">ПФХД!$A$10:$N$79</definedName>
    <definedName name="Z_33FAAE2B_4C16_4B60_82A7_3D09D285D424_.wvu.PrintArea" localSheetId="4" hidden="1">'Закупка ТРУ'!$A$1:$U$55</definedName>
    <definedName name="Z_33FAAE2B_4C16_4B60_82A7_3D09D285D424_.wvu.PrintArea" localSheetId="3" hidden="1">ПФХД!$A$1:$N$79</definedName>
    <definedName name="Z_33FAAE2B_4C16_4B60_82A7_3D09D285D424_.wvu.PrintTitles" localSheetId="3" hidden="1">ПФХД!$6:$10</definedName>
    <definedName name="Z_34F41CE3_BF66_4204_AD6E_F2CF304B6D6E_.wvu.Cols" localSheetId="11" hidden="1">'225 сод.имущ. (927,941)'!$C:$C</definedName>
    <definedName name="Z_34F41CE3_BF66_4204_AD6E_F2CF304B6D6E_.wvu.Cols" localSheetId="12" hidden="1">'225 сод.имущ. (942)'!$C:$C</definedName>
    <definedName name="Z_34F41CE3_BF66_4204_AD6E_F2CF304B6D6E_.wvu.Cols" localSheetId="13" hidden="1">'225 сод.имущ.(947)+ КБ(942,947)'!$C:$C</definedName>
    <definedName name="Z_3811DC27_6C9C_4281_989A_478EAFEC2147_.wvu.Cols" localSheetId="16" hidden="1">'221.925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связь'!#REF!,'221.925 связь'!#REF!</definedName>
    <definedName name="Z_3811DC27_6C9C_4281_989A_478EAFEC2147_.wvu.FilterData" localSheetId="20" hidden="1">'226.995 медосмотры'!$A$7:$CR$10</definedName>
    <definedName name="Z_3811DC27_6C9C_4281_989A_478EAFEC2147_.wvu.FilterData" localSheetId="21" hidden="1">'310.971 осн.средства'!$A$22:$GB$317</definedName>
    <definedName name="Z_3811DC27_6C9C_4281_989A_478EAFEC2147_.wvu.FilterData" localSheetId="24" hidden="1">'345.985 мягкий инвентарь'!$A$20:$B$110</definedName>
    <definedName name="Z_3811DC27_6C9C_4281_989A_478EAFEC2147_.wvu.FilterData" localSheetId="25" hidden="1">'346.981; 344.986'!$A$21:$I$391</definedName>
    <definedName name="Z_3811DC27_6C9C_4281_989A_478EAFEC2147_.wvu.FilterData" localSheetId="23" hidden="1">'982 медикаменты '!#REF!</definedName>
    <definedName name="Z_3811DC27_6C9C_4281_989A_478EAFEC2147_.wvu.FilterData" localSheetId="0" hidden="1">'Бюджет 2022-2024'!$A$6:$Q$44</definedName>
    <definedName name="Z_3811DC27_6C9C_4281_989A_478EAFEC2147_.wvu.FilterData" localSheetId="1" hidden="1">'Бюджет 2022-2024 (ОТИЗ)'!$A$9:$Q$18</definedName>
    <definedName name="Z_3811DC27_6C9C_4281_989A_478EAFEC2147_.wvu.FilterData" localSheetId="7" hidden="1">'Раб.таблица 2022'!$A$28:$FX$407</definedName>
    <definedName name="Z_3811DC27_6C9C_4281_989A_478EAFEC2147_.wvu.FilterData" localSheetId="6" hidden="1">'СГОЗ 2023-2024'!$A$19:$AB$263</definedName>
    <definedName name="Z_3811DC27_6C9C_4281_989A_478EAFEC2147_.wvu.FilterData" localSheetId="8" hidden="1">Счета!$A$2:$K$2</definedName>
    <definedName name="Z_3811DC27_6C9C_4281_989A_478EAFEC2147_.wvu.PrintArea" localSheetId="17" hidden="1">'223 коммунальные услуги'!$A$1:$S$7</definedName>
    <definedName name="Z_3811DC27_6C9C_4281_989A_478EAFEC2147_.wvu.PrintArea" localSheetId="25" hidden="1">'346.981; 344.986'!$A$1:$I$422</definedName>
    <definedName name="Z_3811DC27_6C9C_4281_989A_478EAFEC2147_.wvu.PrintTitles" localSheetId="16" hidden="1">'221.925 связь'!$12:$13</definedName>
    <definedName name="Z_3811DC27_6C9C_4281_989A_478EAFEC2147_.wvu.PrintTitles" localSheetId="7" hidden="1">'Раб.таблица 2022'!$28:$28</definedName>
    <definedName name="Z_3811DC27_6C9C_4281_989A_478EAFEC2147_.wvu.PrintTitles" localSheetId="6" hidden="1">'СГОЗ 2023-2024'!$20:$20</definedName>
    <definedName name="Z_3811DC27_6C9C_4281_989A_478EAFEC2147_.wvu.Rows" localSheetId="16" hidden="1">'221.925 связь'!$40:$40</definedName>
    <definedName name="Z_3811DC27_6C9C_4281_989A_478EAFEC2147_.wvu.Rows" localSheetId="11" hidden="1">'225 сод.имущ. (927,941)'!$146:$153,'225 сод.имущ. (927,941)'!#REF!,'225 сод.имущ. (927,941)'!#REF!,'225 сод.имущ. (927,941)'!#REF!</definedName>
    <definedName name="Z_3811DC27_6C9C_4281_989A_478EAFEC2147_.wvu.Rows" localSheetId="12" hidden="1">'225 сод.имущ. (942)'!#REF!,'225 сод.имущ. (942)'!$71:$105,'225 сод.имущ. (942)'!#REF!,'225 сод.имущ. (942)'!#REF!</definedName>
    <definedName name="Z_3811DC27_6C9C_4281_989A_478EAFEC2147_.wvu.Rows" localSheetId="13" hidden="1">'225 сод.имущ.(947)+ КБ(942,947)'!#REF!,'225 сод.имущ.(947)+ КБ(942,947)'!#REF!,'225 сод.имущ.(947)+ КБ(942,947)'!$40:$42,'225 сод.имущ.(947)+ КБ(942,947)'!$93:$100</definedName>
    <definedName name="Z_3811DC27_6C9C_4281_989A_478EAFEC2147_.wvu.Rows" localSheetId="18" hidden="1">'226.953 охрана'!$1:$7</definedName>
    <definedName name="Z_3811DC27_6C9C_4281_989A_478EAFEC2147_.wvu.Rows" localSheetId="19" hidden="1">'226.954 прочие услуги'!$1:$13</definedName>
    <definedName name="Z_3851FA51_FC5E_4A97_9801_F1C4B90C5CF5_.wvu.PrintTitles" localSheetId="7" hidden="1">'Раб.таблица 2022'!$28:$28</definedName>
    <definedName name="Z_3851FA51_FC5E_4A97_9801_F1C4B90C5CF5_.wvu.PrintTitles" localSheetId="6" hidden="1">'СГОЗ 2023-2024'!$20:$20</definedName>
    <definedName name="Z_3851FA51_FC5E_4A97_9801_F1C4B90C5CF5_.wvu.Rows" localSheetId="7" hidden="1">'Раб.таблица 2022'!#REF!</definedName>
    <definedName name="Z_3851FA51_FC5E_4A97_9801_F1C4B90C5CF5_.wvu.Rows" localSheetId="6" hidden="1">'СГОЗ 2023-2024'!#REF!</definedName>
    <definedName name="Z_413FE589_EB44_4ED3_8D71_DDB7E5500C49_.wvu.Cols" localSheetId="20" hidden="1">'226.995 медосмотры'!$H:$CQ</definedName>
    <definedName name="Z_413FE589_EB44_4ED3_8D71_DDB7E5500C49_.wvu.FilterData" localSheetId="20" hidden="1">'226.995 медосмотры'!$A$7:$CR$10</definedName>
    <definedName name="Z_413FE589_EB44_4ED3_8D71_DDB7E5500C49_.wvu.FilterData" localSheetId="21" hidden="1">'310.971 осн.средства'!$A$22:$GB$317</definedName>
    <definedName name="Z_413FE589_EB44_4ED3_8D71_DDB7E5500C49_.wvu.FilterData" localSheetId="24" hidden="1">'345.985 мягкий инвентарь'!$A$20:$B$110</definedName>
    <definedName name="Z_413FE589_EB44_4ED3_8D71_DDB7E5500C49_.wvu.FilterData" localSheetId="25" hidden="1">'346.981; 344.986'!$A$21:$I$391</definedName>
    <definedName name="Z_413FE589_EB44_4ED3_8D71_DDB7E5500C49_.wvu.FilterData" localSheetId="23" hidden="1">'982 медикаменты '!#REF!</definedName>
    <definedName name="Z_413FE589_EB44_4ED3_8D71_DDB7E5500C49_.wvu.FilterData" localSheetId="0" hidden="1">'Бюджет 2022-2024'!$A$6:$Q$44</definedName>
    <definedName name="Z_413FE589_EB44_4ED3_8D71_DDB7E5500C49_.wvu.FilterData" localSheetId="1" hidden="1">'Бюджет 2022-2024 (ОТИЗ)'!$A$9:$Q$18</definedName>
    <definedName name="Z_413FE589_EB44_4ED3_8D71_DDB7E5500C49_.wvu.FilterData" localSheetId="3" hidden="1">ПФХД!$A$10:$N$79</definedName>
    <definedName name="Z_413FE589_EB44_4ED3_8D71_DDB7E5500C49_.wvu.FilterData" localSheetId="7" hidden="1">'Раб.таблица 2022'!$A$28:$FX$407</definedName>
    <definedName name="Z_413FE589_EB44_4ED3_8D71_DDB7E5500C49_.wvu.FilterData" localSheetId="6" hidden="1">'СГОЗ 2023-2024'!$A$19:$AB$263</definedName>
    <definedName name="Z_413FE589_EB44_4ED3_8D71_DDB7E5500C49_.wvu.FilterData" localSheetId="8" hidden="1">Счета!$A$2:$K$2</definedName>
    <definedName name="Z_413FE589_EB44_4ED3_8D71_DDB7E5500C49_.wvu.PrintArea" localSheetId="17" hidden="1">'223 коммунальные услуги'!$A$1:$S$7</definedName>
    <definedName name="Z_413FE589_EB44_4ED3_8D71_DDB7E5500C49_.wvu.PrintArea" localSheetId="25" hidden="1">'346.981; 344.986'!$A$1:$I$422</definedName>
    <definedName name="Z_413FE589_EB44_4ED3_8D71_DDB7E5500C49_.wvu.PrintArea" localSheetId="4" hidden="1">'Закупка ТРУ'!$A$1:$U$55</definedName>
    <definedName name="Z_413FE589_EB44_4ED3_8D71_DDB7E5500C49_.wvu.PrintArea" localSheetId="3" hidden="1">ПФХД!$A$1:$N$79</definedName>
    <definedName name="Z_413FE589_EB44_4ED3_8D71_DDB7E5500C49_.wvu.PrintTitles" localSheetId="16" hidden="1">'221.925 связь'!$12:$13</definedName>
    <definedName name="Z_413FE589_EB44_4ED3_8D71_DDB7E5500C49_.wvu.PrintTitles" localSheetId="3" hidden="1">ПФХД!$6:$10</definedName>
    <definedName name="Z_413FE589_EB44_4ED3_8D71_DDB7E5500C49_.wvu.PrintTitles" localSheetId="7" hidden="1">'Раб.таблица 2022'!$28:$28</definedName>
    <definedName name="Z_413FE589_EB44_4ED3_8D71_DDB7E5500C49_.wvu.PrintTitles" localSheetId="6" hidden="1">'СГОЗ 2023-2024'!$20:$20</definedName>
    <definedName name="Z_413FE589_EB44_4ED3_8D71_DDB7E5500C49_.wvu.Rows" localSheetId="11" hidden="1">'225 сод.имущ. (927,941)'!$146:$153,'225 сод.имущ. (927,941)'!#REF!,'225 сод.имущ. (927,941)'!#REF!,'225 сод.имущ. (927,941)'!#REF!</definedName>
    <definedName name="Z_413FE589_EB44_4ED3_8D71_DDB7E5500C49_.wvu.Rows" localSheetId="12" hidden="1">'225 сод.имущ. (942)'!#REF!,'225 сод.имущ. (942)'!$71:$105,'225 сод.имущ. (942)'!#REF!,'225 сод.имущ. (942)'!#REF!</definedName>
    <definedName name="Z_413FE589_EB44_4ED3_8D71_DDB7E5500C49_.wvu.Rows" localSheetId="13" hidden="1">'225 сод.имущ.(947)+ КБ(942,947)'!#REF!,'225 сод.имущ.(947)+ КБ(942,947)'!#REF!,'225 сод.имущ.(947)+ КБ(942,947)'!$40:$42,'225 сод.имущ.(947)+ КБ(942,947)'!$93:$100</definedName>
    <definedName name="Z_413FE589_EB44_4ED3_8D71_DDB7E5500C49_.wvu.Rows" localSheetId="18" hidden="1">'226.953 охрана'!$1:$7</definedName>
    <definedName name="Z_413FE589_EB44_4ED3_8D71_DDB7E5500C49_.wvu.Rows" localSheetId="19" hidden="1">'226.954 прочие услуги'!$1:$13</definedName>
    <definedName name="Z_413FE589_EB44_4ED3_8D71_DDB7E5500C49_.wvu.Rows" localSheetId="7" hidden="1">'Раб.таблица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definedName>
    <definedName name="Z_413FE589_EB44_4ED3_8D71_DDB7E5500C49_.wvu.Rows" localSheetId="6" hidden="1">'СГОЗ 2023-2024'!$29:$45,'СГОЗ 2023-2024'!$59:$77,'СГОЗ 2023-2024'!$79:$93,'СГОЗ 2023-2024'!$97:$123,'СГОЗ 2023-2024'!$128:$138,'СГОЗ 2023-2024'!$140:$178,'СГОЗ 2023-2024'!$184:$186,'СГОЗ 2023-2024'!$204:$223,'СГОЗ 2023-2024'!$226:$248,'СГОЗ 2023-2024'!$252:$263,'СГОЗ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definedName>
    <definedName name="Z_42A47082_5AF5_4728_8D32_C8CF984F604E_.wvu.FilterData" localSheetId="22" hidden="1">'349.963Гор.КММ (школы+допы)'!#REF!</definedName>
    <definedName name="Z_4660ED57_C31A_43C4_A05C_DF263EC238D0_.wvu.Cols" localSheetId="18" hidden="1">'226.953 охрана'!$G:$G</definedName>
    <definedName name="Z_4660ED57_C31A_43C4_A05C_DF263EC238D0_.wvu.Cols" localSheetId="22" hidden="1">'349.963Гор.КММ (школы+допы)'!$XAI:$XFD</definedName>
    <definedName name="Z_4660ED57_C31A_43C4_A05C_DF263EC238D0_.wvu.Cols" localSheetId="0" hidden="1">'Бюджет 2022-2024'!$D:$D,'Бюджет 2022-2024'!$F:$J</definedName>
    <definedName name="Z_4660ED57_C31A_43C4_A05C_DF263EC238D0_.wvu.FilterData" localSheetId="15" hidden="1">'212.226 командир.расходы.'!$A$4:$S$6</definedName>
    <definedName name="Z_4660ED57_C31A_43C4_A05C_DF263EC238D0_.wvu.FilterData" localSheetId="20" hidden="1">'226.995 медосмотры'!$A$7:$CR$10</definedName>
    <definedName name="Z_4660ED57_C31A_43C4_A05C_DF263EC238D0_.wvu.FilterData" localSheetId="21" hidden="1">'310.971 осн.средства'!$A$22:$GT$338</definedName>
    <definedName name="Z_4660ED57_C31A_43C4_A05C_DF263EC238D0_.wvu.FilterData" localSheetId="24" hidden="1">'345.985 мягкий инвентарь'!$A$20:$B$110</definedName>
    <definedName name="Z_4660ED57_C31A_43C4_A05C_DF263EC238D0_.wvu.FilterData" localSheetId="25" hidden="1">'346.981; 344.986'!$A$21:$G$297</definedName>
    <definedName name="Z_4660ED57_C31A_43C4_A05C_DF263EC238D0_.wvu.FilterData" localSheetId="22" hidden="1">'349.963Гор.КММ (школы+допы)'!#REF!</definedName>
    <definedName name="Z_4660ED57_C31A_43C4_A05C_DF263EC238D0_.wvu.FilterData" localSheetId="0" hidden="1">'Бюджет 2022-2024'!$A$6:$T$64</definedName>
    <definedName name="Z_4660ED57_C31A_43C4_A05C_DF263EC238D0_.wvu.FilterData" localSheetId="1" hidden="1">'Бюджет 2022-2024 (ОТИЗ)'!$A$9:$T$21</definedName>
    <definedName name="Z_4660ED57_C31A_43C4_A05C_DF263EC238D0_.wvu.FilterData" localSheetId="3" hidden="1">ПФХД!$A$10:$N$79</definedName>
    <definedName name="Z_4660ED57_C31A_43C4_A05C_DF263EC238D0_.wvu.FilterData" localSheetId="7" hidden="1">'Раб.таблица 2022'!$C$1:$C$408</definedName>
    <definedName name="Z_4660ED57_C31A_43C4_A05C_DF263EC238D0_.wvu.FilterData" localSheetId="6" hidden="1">'СГОЗ 2023-2024'!$A$20:$FU$40</definedName>
    <definedName name="Z_4660ED57_C31A_43C4_A05C_DF263EC238D0_.wvu.FilterData" localSheetId="8" hidden="1">Счета!$A$2:$K$2</definedName>
    <definedName name="Z_4660ED57_C31A_43C4_A05C_DF263EC238D0_.wvu.FilterData" localSheetId="28" hidden="1">Штрафы!$A$6:$X$10</definedName>
    <definedName name="Z_4660ED57_C31A_43C4_A05C_DF263EC238D0_.wvu.PrintArea" localSheetId="17" hidden="1">'223 коммунальные услуги'!$A$1:$T$55</definedName>
    <definedName name="Z_4660ED57_C31A_43C4_A05C_DF263EC238D0_.wvu.PrintArea" localSheetId="14" hidden="1">'223. ТКО'!$A$1:$P$37</definedName>
    <definedName name="Z_4660ED57_C31A_43C4_A05C_DF263EC238D0_.wvu.PrintArea" localSheetId="25" hidden="1">'346.981; 344.986'!$A$1:$N$422</definedName>
    <definedName name="Z_4660ED57_C31A_43C4_A05C_DF263EC238D0_.wvu.PrintArea" localSheetId="22" hidden="1">'349.963Гор.КММ (школы+допы)'!$A$1:$R$40</definedName>
    <definedName name="Z_4660ED57_C31A_43C4_A05C_DF263EC238D0_.wvu.PrintArea" localSheetId="4" hidden="1">'Закупка ТРУ'!$A$1:$J$55</definedName>
    <definedName name="Z_4660ED57_C31A_43C4_A05C_DF263EC238D0_.wvu.PrintArea" localSheetId="3" hidden="1">ПФХД!$A$1:$N$88</definedName>
    <definedName name="Z_4660ED57_C31A_43C4_A05C_DF263EC238D0_.wvu.PrintArea" localSheetId="27" hidden="1">СДЮТиЭ!$A$1:$P$23</definedName>
    <definedName name="Z_4660ED57_C31A_43C4_A05C_DF263EC238D0_.wvu.PrintArea" localSheetId="10" hidden="1">'Сессия 921 0210301310 МЗ '!$B$1:$H$11</definedName>
    <definedName name="Z_4660ED57_C31A_43C4_A05C_DF263EC238D0_.wvu.PrintArea" localSheetId="2" hidden="1">'Титул ПФХД'!$A$1:$F$32</definedName>
    <definedName name="Z_4660ED57_C31A_43C4_A05C_DF263EC238D0_.wvu.PrintArea" localSheetId="28" hidden="1">Штрафы!$A$1:$N$10</definedName>
    <definedName name="Z_4660ED57_C31A_43C4_A05C_DF263EC238D0_.wvu.PrintTitles" localSheetId="16" hidden="1">'221.925 связь'!$12:$13</definedName>
    <definedName name="Z_4660ED57_C31A_43C4_A05C_DF263EC238D0_.wvu.PrintTitles" localSheetId="3" hidden="1">ПФХД!$6:$10</definedName>
    <definedName name="Z_4660ED57_C31A_43C4_A05C_DF263EC238D0_.wvu.PrintTitles" localSheetId="7" hidden="1">'Раб.таблица 2022'!$28:$28</definedName>
    <definedName name="Z_4660ED57_C31A_43C4_A05C_DF263EC238D0_.wvu.PrintTitles" localSheetId="6" hidden="1">'СГОЗ 2023-2024'!$20:$20</definedName>
    <definedName name="Z_4660ED57_C31A_43C4_A05C_DF263EC238D0_.wvu.PrintTitles" localSheetId="27" hidden="1">СДЮТиЭ!$10:$12</definedName>
    <definedName name="Z_4660ED57_C31A_43C4_A05C_DF263EC238D0_.wvu.Rows" localSheetId="16" hidden="1">'221.925 связь'!$1:$6</definedName>
    <definedName name="Z_4660ED57_C31A_43C4_A05C_DF263EC238D0_.wvu.Rows" localSheetId="14" hidden="1">'223. ТКО'!$38:$104</definedName>
    <definedName name="Z_4660ED57_C31A_43C4_A05C_DF263EC238D0_.wvu.Rows" localSheetId="11" hidden="1">'225 сод.имущ. (927,941)'!$114:$121,'225 сод.имущ. (927,941)'!$146:$153</definedName>
    <definedName name="Z_4660ED57_C31A_43C4_A05C_DF263EC238D0_.wvu.Rows" localSheetId="12" hidden="1">'225 сод.имущ. (942)'!$36:$71,'225 сод.имущ. (942)'!$74:$108</definedName>
    <definedName name="Z_4660ED57_C31A_43C4_A05C_DF263EC238D0_.wvu.Rows" localSheetId="13" hidden="1">'225 сод.имущ.(947)+ КБ(942,947)'!$40:$42,'225 сод.имущ.(947)+ КБ(942,947)'!$93:$100</definedName>
    <definedName name="Z_4660ED57_C31A_43C4_A05C_DF263EC238D0_.wvu.Rows" localSheetId="18" hidden="1">'226.953 охрана'!$1:$7</definedName>
    <definedName name="Z_4660ED57_C31A_43C4_A05C_DF263EC238D0_.wvu.Rows" localSheetId="21" hidden="1">'310.971 осн.средства'!$41:$49,'310.971 осн.средства'!$51:$69,'310.971 осн.средства'!$71:$109,'310.971 осн.средства'!$112:$129,'310.971 осн.средства'!$131:$149,'310.971 осн.средства'!$151:$169,'310.971 осн.средства'!$171:$199,'310.971 осн.средства'!$201:$219,'310.971 осн.средства'!$221:$257,'310.971 осн.средства'!$259:$266,'310.971 осн.средства'!$269:$277,'310.971 осн.средства'!$279:$287,'310.971 осн.средства'!$289:$307,'310.971 осн.средства'!$309:$336</definedName>
    <definedName name="Z_4660ED57_C31A_43C4_A05C_DF263EC238D0_.wvu.Rows" localSheetId="24" hidden="1">'345.985 мягкий инвентарь'!$21:$36,'345.985 мягкий инвентарь'!$42:$73,'345.985 мягкий инвентарь'!$75:$108</definedName>
    <definedName name="Z_4660ED57_C31A_43C4_A05C_DF263EC238D0_.wvu.Rows" localSheetId="25" hidden="1">'346.981; 344.986'!$28:$40,'346.981; 344.986'!$42:$50,'346.981; 344.986'!$52:$71,'346.981; 344.986'!$73:$89,'346.981; 344.986'!$91:$121,'346.981; 344.986'!$123:$136,'346.981; 344.986'!$138:$152,'346.981; 344.986'!$154:$202,'346.981; 344.986'!$218:$230,'346.981; 344.986'!$234:$240,'346.981; 344.986'!$243:$255,'346.981; 344.986'!$273:$296</definedName>
    <definedName name="Z_4660ED57_C31A_43C4_A05C_DF263EC238D0_.wvu.Rows" localSheetId="3" hidden="1">ПФХД!$1:$1,ПФХД!$89:$89</definedName>
    <definedName name="Z_4660ED57_C31A_43C4_A05C_DF263EC238D0_.wvu.Rows" localSheetId="6" hidden="1">'СГОЗ 2023-2024'!$140:$178,'СГОЗ 2023-2024'!$184:$186</definedName>
    <definedName name="Z_4660ED57_C31A_43C4_A05C_DF263EC238D0_.wvu.Rows" localSheetId="10" hidden="1">'Сессия 921 0210301310 МЗ '!$3:$3</definedName>
    <definedName name="Z_47B6AFC7_1C99_4B13_B53F_56FB99317A64_.wvu.Cols" localSheetId="16" hidden="1">'221.925 связь'!#REF!,'221.925 связь'!$D:$G</definedName>
    <definedName name="Z_4A169FEB_676C_4496_A898_3EC408AE311F_.wvu.FilterData" localSheetId="7" hidden="1">'Раб.таблица 2022'!$A$28:$FX$407</definedName>
    <definedName name="Z_4D9A8909_061A_4840_84E0_A4ADD56F1905_.wvu.Cols" localSheetId="18" hidden="1">'226.953 охрана'!#REF!</definedName>
    <definedName name="Z_4D9A8909_061A_4840_84E0_A4ADD56F1905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5477B818_21DE_4D94_860B_9B5368818FC5_.wvu.PrintArea" localSheetId="7" hidden="1">'Раб.таблица 2022'!$A$23:$F$290</definedName>
    <definedName name="Z_5477B818_21DE_4D94_860B_9B5368818FC5_.wvu.PrintArea" localSheetId="6" hidden="1">'СГОЗ 2023-2024'!$A$15:$E$265</definedName>
    <definedName name="Z_566EDA53_4692_4318_80BA_862BA6C934E1_.wvu.Cols" localSheetId="16" hidden="1">'221.925 связь'!#REF!,'221.925 связь'!$D:$G</definedName>
    <definedName name="Z_5678E000_9056_40D7_BC11_C317D62932B4_.wvu.Cols" localSheetId="16" hidden="1">'221.925 связь'!#REF!,'221.925 связь'!$D:$G</definedName>
    <definedName name="Z_5B9D9E33_AFE5_4826_BC15_28975AB1E5F8_.wvu.Cols" localSheetId="16" hidden="1">'221.925 связь'!#REF!,'221.925 связь'!#REF!,'221.925 связь'!$D:$E,'221.925 связь'!#REF!</definedName>
    <definedName name="Z_5B9D9E33_AFE5_4826_BC15_28975AB1E5F8_.wvu.Cols" localSheetId="20" hidden="1">'226.995 медосмотры'!#REF!</definedName>
    <definedName name="Z_5B9D9E33_AFE5_4826_BC15_28975AB1E5F8_.wvu.FilterData" localSheetId="20" hidden="1">'226.995 медосмотры'!$A$7:$CR$10</definedName>
    <definedName name="Z_5B9D9E33_AFE5_4826_BC15_28975AB1E5F8_.wvu.FilterData" localSheetId="0" hidden="1">'Бюджет 2022-2024'!$A$6:$Q$44</definedName>
    <definedName name="Z_5B9D9E33_AFE5_4826_BC15_28975AB1E5F8_.wvu.FilterData" localSheetId="1" hidden="1">'Бюджет 2022-2024 (ОТИЗ)'!$A$9:$Q$18</definedName>
    <definedName name="Z_5B9D9E33_AFE5_4826_BC15_28975AB1E5F8_.wvu.FilterData" localSheetId="7" hidden="1">'Раб.таблица 2022'!$A$28:$FX$407</definedName>
    <definedName name="Z_5B9D9E33_AFE5_4826_BC15_28975AB1E5F8_.wvu.FilterData" localSheetId="6" hidden="1">'СГОЗ 2023-2024'!$A$19:$AB$263</definedName>
    <definedName name="Z_5B9D9E33_AFE5_4826_BC15_28975AB1E5F8_.wvu.PrintTitles" localSheetId="7" hidden="1">'Раб.таблица 2022'!$28:$28</definedName>
    <definedName name="Z_5B9D9E33_AFE5_4826_BC15_28975AB1E5F8_.wvu.PrintTitles" localSheetId="6" hidden="1">'СГОЗ 2023-2024'!$20:$20</definedName>
    <definedName name="Z_5B9D9E33_AFE5_4826_BC15_28975AB1E5F8_.wvu.Rows" localSheetId="16" hidden="1">'221.925 связь'!$32:$33,'221.925 связь'!$40:$40</definedName>
    <definedName name="Z_5B9D9E33_AFE5_4826_BC15_28975AB1E5F8_.wvu.Rows" localSheetId="6" hidden="1">'СГОЗ 2023-2024'!#REF!,'СГОЗ 2023-2024'!#REF!,'СГОЗ 2023-2024'!#REF!,'СГОЗ 2023-2024'!#REF!,'СГОЗ 2023-2024'!#REF!,'СГОЗ 2023-2024'!#REF!,'СГОЗ 2023-2024'!#REF!,'СГОЗ 2023-2024'!#REF!,'СГОЗ 2023-2024'!#REF!</definedName>
    <definedName name="Z_5DC36CFC_5651_4A4A_8388_34480294EC09_.wvu.FilterData" localSheetId="7" hidden="1">'Раб.таблица 2022'!$C$1:$C$408</definedName>
    <definedName name="Z_5ED418E7_38E8_498D_820A_6BECA4DD978E_.wvu.FilterData" localSheetId="20" hidden="1">'226.995 медосмотры'!$A$7:$CR$10</definedName>
    <definedName name="Z_60A37CC4_D379_465D_9CF5_F63B08AA6007_.wvu.FilterData" localSheetId="22" hidden="1">'349.963Гор.КММ (школы+допы)'!#REF!</definedName>
    <definedName name="Z_61A565AC_BAF3_48D9_BB4E_613E37719A80_.wvu.Cols" localSheetId="16" hidden="1">'221.925 связь'!#REF!,'221.925 связь'!$D:$G</definedName>
    <definedName name="Z_6754E1E1_E8AF_4E86_9728_C91F0B7343EA_.wvu.FilterData" localSheetId="7" hidden="1">'Раб.таблица 2022'!$C$1:$C$408</definedName>
    <definedName name="Z_692F6F13_56CA_4ED5_ABB1_2F3D6B1F5043_.wvu.Cols" localSheetId="11" hidden="1">'225 сод.имущ. (927,941)'!$C:$C</definedName>
    <definedName name="Z_692F6F13_56CA_4ED5_ABB1_2F3D6B1F5043_.wvu.Cols" localSheetId="12" hidden="1">'225 сод.имущ. (942)'!$C:$C</definedName>
    <definedName name="Z_692F6F13_56CA_4ED5_ABB1_2F3D6B1F5043_.wvu.Cols" localSheetId="13" hidden="1">'225 сод.имущ.(947)+ КБ(942,947)'!$C:$C</definedName>
    <definedName name="Z_7002E6BE_2D0F_495B_A74F_18BA6101F545_.wvu.FilterData" localSheetId="6" hidden="1">'СГОЗ 2023-2024'!$A$19:$AB$263</definedName>
    <definedName name="Z_7165467F_6E38_412C_A9DA_140426544590_.wvu.FilterData" localSheetId="3" hidden="1">ПФХД!$A$10:$N$79</definedName>
    <definedName name="Z_7165467F_6E38_412C_A9DA_140426544590_.wvu.FilterData" localSheetId="6" hidden="1">'СГОЗ 2023-2024'!$A$20:$FU$40</definedName>
    <definedName name="Z_744FB8B0_E9B7_48A7_9DA1_CE719E1F58E9_.wvu.Cols" localSheetId="16" hidden="1">'221.925 связь'!#REF!,'221.925 связь'!$D:$G</definedName>
    <definedName name="Z_7EC96A63_0274_4850_A239_CC419D5A6C22_.wvu.FilterData" localSheetId="3" hidden="1">ПФХД!$A$10:$N$79</definedName>
    <definedName name="Z_7EE3D1D3_9332_4BDF_8BDB_57F40179AAF6_.wvu.FilterData" localSheetId="20" hidden="1">'226.995 медосмотры'!$A$7:$CR$10</definedName>
    <definedName name="Z_7EE3D1D3_9332_4BDF_8BDB_57F40179AAF6_.wvu.PrintTitles" localSheetId="16" hidden="1">'221.925 связь'!$12:$13</definedName>
    <definedName name="Z_7EE3D1D3_9332_4BDF_8BDB_57F40179AAF6_.wvu.Rows" localSheetId="16" hidden="1">'221.925 связь'!$32:$33,'221.925 связь'!$40:$40</definedName>
    <definedName name="Z_7F052BAA_485B_49AE_875A_436958A50042_.wvu.FilterData" localSheetId="22" hidden="1">'349.963Гор.КММ (школы+допы)'!#REF!</definedName>
    <definedName name="Z_81A821B6_A58A_4ABA_BE66_AC7A61478251_.wvu.FilterData" localSheetId="20" hidden="1">'226.995 медосмотры'!$A$7:$CR$10</definedName>
    <definedName name="Z_8239570C_D7DA_4995_AB50_9B350C59A2C5_.wvu.FilterData" localSheetId="20" hidden="1">'226.995 медосмотры'!$A$7:$CR$10</definedName>
    <definedName name="Z_87156780_2D2B_48D6_8F30_21892FD39354_.wvu.FilterData" localSheetId="7" hidden="1">'Раб.таблица 2022'!$C$1:$C$408</definedName>
    <definedName name="Z_87C43B2D_50C0_4689_805E_373E1CE343A7_.wvu.Cols" localSheetId="7" hidden="1">'Раб.таблица 2022'!#REF!</definedName>
    <definedName name="Z_87C43B2D_50C0_4689_805E_373E1CE343A7_.wvu.Cols" localSheetId="6" hidden="1">'СГОЗ 2023-2024'!#REF!</definedName>
    <definedName name="Z_8AE2E368_44E3_4CEF_A02D_18B5203E0BB0_.wvu.PrintTitles" localSheetId="7" hidden="1">'Раб.таблица 2022'!$28:$28</definedName>
    <definedName name="Z_8AE2E368_44E3_4CEF_A02D_18B5203E0BB0_.wvu.PrintTitles" localSheetId="6" hidden="1">'СГОЗ 2023-2024'!$20:$20</definedName>
    <definedName name="Z_8AE2E368_44E3_4CEF_A02D_18B5203E0BB0_.wvu.Rows" localSheetId="7" hidden="1">'Раб.таблица 2022'!#REF!</definedName>
    <definedName name="Z_8AE2E368_44E3_4CEF_A02D_18B5203E0BB0_.wvu.Rows" localSheetId="6" hidden="1">'СГОЗ 2023-2024'!#REF!</definedName>
    <definedName name="Z_936BEEDE_968A_4855_BD9A_5C04CC52868D_.wvu.Cols" localSheetId="18" hidden="1">'226.953 охрана'!#REF!</definedName>
    <definedName name="Z_936BEEDE_968A_4855_BD9A_5C04CC52868D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9910DE5A_01CC_4B0E_94EF_F248A9B5626F_.wvu.Cols" localSheetId="18" hidden="1">'226.953 охрана'!#REF!</definedName>
    <definedName name="Z_9910DE5A_01CC_4B0E_94EF_F248A9B5626F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9A76E201_D23E_453E_ABC1_368EBC6C1B91_.wvu.Rows" localSheetId="11" hidden="1">'225 сод.имущ. (927,941)'!$114:$121,'225 сод.имущ. (927,941)'!$146:$153</definedName>
    <definedName name="Z_9A76E201_D23E_453E_ABC1_368EBC6C1B91_.wvu.Rows" localSheetId="12" hidden="1">'225 сод.имущ. (942)'!$36:$71,'225 сод.имущ. (942)'!$74:$108</definedName>
    <definedName name="Z_9A76E201_D23E_453E_ABC1_368EBC6C1B91_.wvu.Rows" localSheetId="13" hidden="1">'225 сод.имущ.(947)+ КБ(942,947)'!$40:$42,'225 сод.имущ.(947)+ КБ(942,947)'!$93:$100</definedName>
    <definedName name="Z_9AB5D81F_5284_48C6_A371_9A4E21598DB1_.wvu.Cols" localSheetId="20" hidden="1">'226.995 медосмотры'!$H:$AQ,'226.995 медосмотры'!$AV:$BF,'226.995 медосмотры'!$BJ:$BO,'226.995 медосмотры'!$BS:$BU,'226.995 медосмотры'!$BY:$CA,'226.995 медосмотры'!$CE:$CG,'226.995 медосмотры'!$CK:$CL,'226.995 медосмотры'!$CP:$CQ</definedName>
    <definedName name="Z_9AB5D81F_5284_48C6_A371_9A4E21598DB1_.wvu.FilterData" localSheetId="20" hidden="1">'226.995 медосмотры'!$A$7:$CR$10</definedName>
    <definedName name="Z_9AB5D81F_5284_48C6_A371_9A4E21598DB1_.wvu.PrintTitles" localSheetId="16" hidden="1">'221.925 связь'!$12:$13</definedName>
    <definedName name="Z_9AB5D81F_5284_48C6_A371_9A4E21598DB1_.wvu.Rows" localSheetId="16" hidden="1">'221.925 связь'!$32:$33,'221.925 связь'!$40:$40</definedName>
    <definedName name="Z_9D04882C_B968_414F_9064_4DDCB3950DA8_.wvu.Cols" localSheetId="11" hidden="1">'225 сод.имущ. (927,941)'!$C:$D</definedName>
    <definedName name="Z_9D04882C_B968_414F_9064_4DDCB3950DA8_.wvu.Cols" localSheetId="12" hidden="1">'225 сод.имущ. (942)'!$C:$D</definedName>
    <definedName name="Z_9D04882C_B968_414F_9064_4DDCB3950DA8_.wvu.Cols" localSheetId="13" hidden="1">'225 сод.имущ.(947)+ КБ(942,947)'!$C:$D</definedName>
    <definedName name="Z_9DCC3348_5F7E_4A09_A044_2D6AB9A96800_.wvu.FilterData" localSheetId="20" hidden="1">'226.995 медосмотры'!$A$7:$CR$10</definedName>
    <definedName name="Z_A5160B06_2765_4F9D_A727_985811DFD612_.wvu.FilterData" localSheetId="20" hidden="1">'226.995 медосмотры'!$A$7:$CR$10</definedName>
    <definedName name="Z_A868E7FF_09C1_4166_9C13_564F5D45DEDC_.wvu.FilterData" localSheetId="3" hidden="1">ПФХД!$A$10:$N$79</definedName>
    <definedName name="Z_A868E7FF_09C1_4166_9C13_564F5D45DEDC_.wvu.PrintArea" localSheetId="4" hidden="1">'Закупка ТРУ'!$A$1:$U$55</definedName>
    <definedName name="Z_A868E7FF_09C1_4166_9C13_564F5D45DEDC_.wvu.PrintArea" localSheetId="3" hidden="1">ПФХД!$A$1:$N$79</definedName>
    <definedName name="Z_A868E7FF_09C1_4166_9C13_564F5D45DEDC_.wvu.PrintTitles" localSheetId="3" hidden="1">ПФХД!$6:$10</definedName>
    <definedName name="Z_AA7EF57A_9889_4D81_8B12_B4797A51A1FF_.wvu.Cols" localSheetId="20" hidden="1">'226.995 медосмотры'!$H:$AQ,'226.995 медосмотры'!$AV:$BF,'226.995 медосмотры'!$BJ:$BO,'226.995 медосмотры'!$BS:$BU,'226.995 медосмотры'!$BY:$CA,'226.995 медосмотры'!$CE:$CG,'226.995 медосмотры'!$CK:$CL,'226.995 медосмотры'!$CP:$CQ</definedName>
    <definedName name="Z_AA7EF57A_9889_4D81_8B12_B4797A51A1FF_.wvu.FilterData" localSheetId="20" hidden="1">'226.995 медосмотры'!$A$7:$CR$10</definedName>
    <definedName name="Z_AA7EF57A_9889_4D81_8B12_B4797A51A1FF_.wvu.PrintTitles" localSheetId="16" hidden="1">'221.925 связь'!$12:$13</definedName>
    <definedName name="Z_AA7EF57A_9889_4D81_8B12_B4797A51A1FF_.wvu.Rows" localSheetId="16" hidden="1">'221.925 связь'!$40:$40</definedName>
    <definedName name="Z_ACE6CB1E_6CD9_4A7D_B9A3_D45F479F3FCF_.wvu.Cols" localSheetId="16" hidden="1">'221.925 связь'!#REF!,'221.925 связь'!$D:$G</definedName>
    <definedName name="Z_B12EE533_BF5D_4489_A5E2_FF3CE5788621_.wvu.Cols" localSheetId="18" hidden="1">'226.953 охрана'!#REF!</definedName>
    <definedName name="Z_B12EE533_BF5D_4489_A5E2_FF3CE5788621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B1EA5C0D_3A3E_43F4_831D_16F03D1451D2_.wvu.Cols" localSheetId="18" hidden="1">'226.953 охрана'!#REF!</definedName>
    <definedName name="Z_B1EA5C0D_3A3E_43F4_831D_16F03D1451D2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B24B5B83_55E9_4944_8597_EFEC7660F788_.wvu.Cols" localSheetId="20" hidden="1">'226.995 медосмотры'!$H:$AR,'226.995 медосмотры'!$AV:$BF,'226.995 медосмотры'!$BJ:$BO,'226.995 медосмотры'!$BS:$BU,'226.995 медосмотры'!$BY:$CA,'226.995 медосмотры'!$CE:$CG,'226.995 медосмотры'!$CK:$CL,'226.995 медосмотры'!$CP:$CR</definedName>
    <definedName name="Z_B24B5B83_55E9_4944_8597_EFEC7660F788_.wvu.FilterData" localSheetId="20" hidden="1">'226.995 медосмотры'!$A$7:$CR$10</definedName>
    <definedName name="Z_B24B5B83_55E9_4944_8597_EFEC7660F788_.wvu.PrintTitles" localSheetId="16" hidden="1">'221.925 связь'!$12:$13</definedName>
    <definedName name="Z_B24B5B83_55E9_4944_8597_EFEC7660F788_.wvu.Rows" localSheetId="16" hidden="1">'221.925 связь'!$32:$33,'221.925 связь'!$40:$40</definedName>
    <definedName name="Z_B38BA802_59E1_473D_82D6_51BB59191DC1_.wvu.Cols" localSheetId="20" hidden="1">'226.995 медосмотры'!$H:$CQ</definedName>
    <definedName name="Z_B38BA802_59E1_473D_82D6_51BB59191DC1_.wvu.FilterData" localSheetId="20" hidden="1">'226.995 медосмотры'!$A$7:$CR$10</definedName>
    <definedName name="Z_B38BA802_59E1_473D_82D6_51BB59191DC1_.wvu.FilterData" localSheetId="21" hidden="1">'310.971 осн.средства'!$A$22:$GB$317</definedName>
    <definedName name="Z_B38BA802_59E1_473D_82D6_51BB59191DC1_.wvu.FilterData" localSheetId="24" hidden="1">'345.985 мягкий инвентарь'!$A$20:$B$110</definedName>
    <definedName name="Z_B38BA802_59E1_473D_82D6_51BB59191DC1_.wvu.FilterData" localSheetId="25" hidden="1">'346.981; 344.986'!$A$21:$I$391</definedName>
    <definedName name="Z_B38BA802_59E1_473D_82D6_51BB59191DC1_.wvu.FilterData" localSheetId="23" hidden="1">'982 медикаменты '!#REF!</definedName>
    <definedName name="Z_B38BA802_59E1_473D_82D6_51BB59191DC1_.wvu.FilterData" localSheetId="0" hidden="1">'Бюджет 2022-2024'!$A$6:$Q$44</definedName>
    <definedName name="Z_B38BA802_59E1_473D_82D6_51BB59191DC1_.wvu.FilterData" localSheetId="1" hidden="1">'Бюджет 2022-2024 (ОТИЗ)'!$A$9:$Q$18</definedName>
    <definedName name="Z_B38BA802_59E1_473D_82D6_51BB59191DC1_.wvu.FilterData" localSheetId="7" hidden="1">'Раб.таблица 2022'!$A$28:$FX$407</definedName>
    <definedName name="Z_B38BA802_59E1_473D_82D6_51BB59191DC1_.wvu.FilterData" localSheetId="6" hidden="1">'СГОЗ 2023-2024'!$A$19:$AB$263</definedName>
    <definedName name="Z_B38BA802_59E1_473D_82D6_51BB59191DC1_.wvu.FilterData" localSheetId="8" hidden="1">Счета!$A$2:$K$2</definedName>
    <definedName name="Z_B38BA802_59E1_473D_82D6_51BB59191DC1_.wvu.PrintArea" localSheetId="17" hidden="1">'223 коммунальные услуги'!$A$1:$S$7</definedName>
    <definedName name="Z_B38BA802_59E1_473D_82D6_51BB59191DC1_.wvu.PrintArea" localSheetId="25" hidden="1">'346.981; 344.986'!$A$1:$I$422</definedName>
    <definedName name="Z_B38BA802_59E1_473D_82D6_51BB59191DC1_.wvu.PrintTitles" localSheetId="16" hidden="1">'221.925 связь'!$12:$13</definedName>
    <definedName name="Z_B38BA802_59E1_473D_82D6_51BB59191DC1_.wvu.PrintTitles" localSheetId="7" hidden="1">'Раб.таблица 2022'!$28:$28</definedName>
    <definedName name="Z_B38BA802_59E1_473D_82D6_51BB59191DC1_.wvu.PrintTitles" localSheetId="6" hidden="1">'СГОЗ 2023-2024'!$20:$20</definedName>
    <definedName name="Z_B38BA802_59E1_473D_82D6_51BB59191DC1_.wvu.Rows" localSheetId="11" hidden="1">'225 сод.имущ. (927,941)'!$146:$153,'225 сод.имущ. (927,941)'!#REF!,'225 сод.имущ. (927,941)'!#REF!,'225 сод.имущ. (927,941)'!#REF!</definedName>
    <definedName name="Z_B38BA802_59E1_473D_82D6_51BB59191DC1_.wvu.Rows" localSheetId="12" hidden="1">'225 сод.имущ. (942)'!#REF!,'225 сод.имущ. (942)'!$71:$105,'225 сод.имущ. (942)'!#REF!,'225 сод.имущ. (942)'!#REF!</definedName>
    <definedName name="Z_B38BA802_59E1_473D_82D6_51BB59191DC1_.wvu.Rows" localSheetId="13" hidden="1">'225 сод.имущ.(947)+ КБ(942,947)'!#REF!,'225 сод.имущ.(947)+ КБ(942,947)'!#REF!,'225 сод.имущ.(947)+ КБ(942,947)'!$40:$42,'225 сод.имущ.(947)+ КБ(942,947)'!$93:$100</definedName>
    <definedName name="Z_B38BA802_59E1_473D_82D6_51BB59191DC1_.wvu.Rows" localSheetId="18" hidden="1">'226.953 охрана'!$1:$7</definedName>
    <definedName name="Z_B38BA802_59E1_473D_82D6_51BB59191DC1_.wvu.Rows" localSheetId="19" hidden="1">'226.954 прочие услуги'!$1:$13</definedName>
    <definedName name="Z_B38BA802_59E1_473D_82D6_51BB59191DC1_.wvu.Rows" localSheetId="7" hidden="1">'Раб.таблица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2022'!#REF!,'Раб.таблица 2022'!#REF!</definedName>
    <definedName name="Z_B38BA802_59E1_473D_82D6_51BB59191DC1_.wvu.Rows" localSheetId="6" hidden="1">'СГОЗ 2023-2024'!$29:$45,'СГОЗ 2023-2024'!$59:$77,'СГОЗ 2023-2024'!$79:$93,'СГОЗ 2023-2024'!$97:$123,'СГОЗ 2023-2024'!$128:$138,'СГОЗ 2023-2024'!$140:$178,'СГОЗ 2023-2024'!$184:$186,'СГОЗ 2023-2024'!$204:$223,'СГОЗ 2023-2024'!$226:$248,'СГОЗ 2023-2024'!$252:$263,'СГОЗ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2023-2024'!#REF!,'СГОЗ 2023-2024'!#REF!</definedName>
    <definedName name="Z_B4E56371_0E70_4727_A5D5_6938F6106F59_.wvu.FilterData" localSheetId="7" hidden="1">'Раб.таблица 2022'!$C$1:$C$408</definedName>
    <definedName name="Z_B4E56371_0E70_4727_A5D5_6938F6106F59_.wvu.FilterData" localSheetId="6" hidden="1">'СГОЗ 2023-2024'!$C$1:$C$386</definedName>
    <definedName name="Z_B72699BC_299D_42B7_A978_9B23F399AA23_.wvu.Cols" localSheetId="18" hidden="1">'226.953 охрана'!$G:$G</definedName>
    <definedName name="Z_B72699BC_299D_42B7_A978_9B23F399AA23_.wvu.FilterData" localSheetId="15" hidden="1">'212.226 командир.расходы.'!$A$4:$WUQ$5</definedName>
    <definedName name="Z_B72699BC_299D_42B7_A978_9B23F399AA23_.wvu.FilterData" localSheetId="20" hidden="1">'226.995 медосмотры'!$A$7:$CR$10</definedName>
    <definedName name="Z_B72699BC_299D_42B7_A978_9B23F399AA23_.wvu.FilterData" localSheetId="21" hidden="1">'310.971 осн.средства'!$A$22:$FX$338</definedName>
    <definedName name="Z_B72699BC_299D_42B7_A978_9B23F399AA23_.wvu.FilterData" localSheetId="24" hidden="1">'345.985 мягкий инвентарь'!$A$20:$B$110</definedName>
    <definedName name="Z_B72699BC_299D_42B7_A978_9B23F399AA23_.wvu.FilterData" localSheetId="25" hidden="1">'346.981; 344.986'!$A$21:$G$297</definedName>
    <definedName name="Z_B72699BC_299D_42B7_A978_9B23F399AA23_.wvu.FilterData" localSheetId="0" hidden="1">'Бюджет 2022-2024'!$A$6:$U$61</definedName>
    <definedName name="Z_B72699BC_299D_42B7_A978_9B23F399AA23_.wvu.FilterData" localSheetId="1" hidden="1">'Бюджет 2022-2024 (ОТИЗ)'!$A$9:$T$9</definedName>
    <definedName name="Z_B72699BC_299D_42B7_A978_9B23F399AA23_.wvu.FilterData" localSheetId="3" hidden="1">ПФХД!$A$10:$N$79</definedName>
    <definedName name="Z_B72699BC_299D_42B7_A978_9B23F399AA23_.wvu.FilterData" localSheetId="7" hidden="1">'Раб.таблица 2022'!$C$1:$C$408</definedName>
    <definedName name="Z_B72699BC_299D_42B7_A978_9B23F399AA23_.wvu.FilterData" localSheetId="6" hidden="1">'СГОЗ 2023-2024'!$C$1:$C$386</definedName>
    <definedName name="Z_B72699BC_299D_42B7_A978_9B23F399AA23_.wvu.FilterData" localSheetId="8" hidden="1">Счета!$A$2:$K$2</definedName>
    <definedName name="Z_B72699BC_299D_42B7_A978_9B23F399AA23_.wvu.PrintArea" localSheetId="17" hidden="1">'223 коммунальные услуги'!$A$1:$T$55</definedName>
    <definedName name="Z_B72699BC_299D_42B7_A978_9B23F399AA23_.wvu.PrintArea" localSheetId="14" hidden="1">'223. ТКО'!$A$1:$P$37</definedName>
    <definedName name="Z_B72699BC_299D_42B7_A978_9B23F399AA23_.wvu.PrintArea" localSheetId="25" hidden="1">'346.981; 344.986'!$A$1:$N$422</definedName>
    <definedName name="Z_B72699BC_299D_42B7_A978_9B23F399AA23_.wvu.PrintArea" localSheetId="4" hidden="1">'Закупка ТРУ'!$A$1:$J$55</definedName>
    <definedName name="Z_B72699BC_299D_42B7_A978_9B23F399AA23_.wvu.PrintArea" localSheetId="3" hidden="1">ПФХД!$A$1:$N$88</definedName>
    <definedName name="Z_B72699BC_299D_42B7_A978_9B23F399AA23_.wvu.PrintArea" localSheetId="10" hidden="1">'Сессия 921 0210301310 МЗ '!$B$1:$H$11</definedName>
    <definedName name="Z_B72699BC_299D_42B7_A978_9B23F399AA23_.wvu.PrintArea" localSheetId="2" hidden="1">'Титул ПФХД'!$A$1:$F$32</definedName>
    <definedName name="Z_B72699BC_299D_42B7_A978_9B23F399AA23_.wvu.PrintTitles" localSheetId="16" hidden="1">'221.925 связь'!$12:$13</definedName>
    <definedName name="Z_B72699BC_299D_42B7_A978_9B23F399AA23_.wvu.PrintTitles" localSheetId="3" hidden="1">ПФХД!$6:$10</definedName>
    <definedName name="Z_B72699BC_299D_42B7_A978_9B23F399AA23_.wvu.PrintTitles" localSheetId="7" hidden="1">'Раб.таблица 2022'!$28:$28</definedName>
    <definedName name="Z_B72699BC_299D_42B7_A978_9B23F399AA23_.wvu.PrintTitles" localSheetId="6" hidden="1">'СГОЗ 2023-2024'!$20:$20</definedName>
    <definedName name="Z_B72699BC_299D_42B7_A978_9B23F399AA23_.wvu.Rows" localSheetId="16" hidden="1">'221.925 связь'!$1:$6</definedName>
    <definedName name="Z_B72699BC_299D_42B7_A978_9B23F399AA23_.wvu.Rows" localSheetId="14" hidden="1">'223. ТКО'!$38:$104</definedName>
    <definedName name="Z_B72699BC_299D_42B7_A978_9B23F399AA23_.wvu.Rows" localSheetId="11" hidden="1">'225 сод.имущ. (927,941)'!$114:$121,'225 сод.имущ. (927,941)'!$146:$153</definedName>
    <definedName name="Z_B72699BC_299D_42B7_A978_9B23F399AA23_.wvu.Rows" localSheetId="12" hidden="1">'225 сод.имущ. (942)'!$36:$71,'225 сод.имущ. (942)'!$74:$108</definedName>
    <definedName name="Z_B72699BC_299D_42B7_A978_9B23F399AA23_.wvu.Rows" localSheetId="13" hidden="1">'225 сод.имущ.(947)+ КБ(942,947)'!$40:$42,'225 сод.имущ.(947)+ КБ(942,947)'!$93:$100</definedName>
    <definedName name="Z_B72699BC_299D_42B7_A978_9B23F399AA23_.wvu.Rows" localSheetId="18" hidden="1">'226.953 охрана'!$1:$7</definedName>
    <definedName name="Z_B72699BC_299D_42B7_A978_9B23F399AA23_.wvu.Rows" localSheetId="25" hidden="1">'346.981; 344.986'!$28:$40,'346.981; 344.986'!$56:$71,'346.981; 344.986'!$81:$89,'346.981; 344.986'!$105:$121,'346.981; 344.986'!$145:$152,'346.981; 344.986'!$182:$202,'346.981; 344.986'!$232:$240,'346.981; 344.986'!$257:$293</definedName>
    <definedName name="Z_B72699BC_299D_42B7_A978_9B23F399AA23_.wvu.Rows" localSheetId="0" hidden="1">'Бюджет 2022-2024'!$62:$64</definedName>
    <definedName name="Z_B72699BC_299D_42B7_A978_9B23F399AA23_.wvu.Rows" localSheetId="3" hidden="1">ПФХД!$1:$1,ПФХД!$89:$89</definedName>
    <definedName name="Z_B72699BC_299D_42B7_A978_9B23F399AA23_.wvu.Rows" localSheetId="10" hidden="1">'Сессия 921 0210301310 МЗ '!$3:$3</definedName>
    <definedName name="Z_B77F33B1_DDF4_4C0E_BF75_F406718DC9B7_.wvu.Cols" localSheetId="11" hidden="1">'225 сод.имущ. (927,941)'!$C:$C,'225 сод.имущ. (927,941)'!#REF!</definedName>
    <definedName name="Z_B77F33B1_DDF4_4C0E_BF75_F406718DC9B7_.wvu.Cols" localSheetId="12" hidden="1">'225 сод.имущ. (942)'!$C:$C,'225 сод.имущ. (942)'!#REF!</definedName>
    <definedName name="Z_B77F33B1_DDF4_4C0E_BF75_F406718DC9B7_.wvu.Cols" localSheetId="13" hidden="1">'225 сод.имущ.(947)+ КБ(942,947)'!$C:$C,'225 сод.имущ.(947)+ КБ(942,947)'!#REF!</definedName>
    <definedName name="Z_B77F33B1_DDF4_4C0E_BF75_F406718DC9B7_.wvu.Rows" localSheetId="11" hidden="1">'225 сод.имущ. (927,941)'!$146:$153,'225 сод.имущ. (927,941)'!#REF!</definedName>
    <definedName name="Z_B77F33B1_DDF4_4C0E_BF75_F406718DC9B7_.wvu.Rows" localSheetId="12" hidden="1">'225 сод.имущ. (942)'!#REF!,'225 сод.имущ. (942)'!#REF!</definedName>
    <definedName name="Z_B77F33B1_DDF4_4C0E_BF75_F406718DC9B7_.wvu.Rows" localSheetId="13" hidden="1">'225 сод.имущ.(947)+ КБ(942,947)'!#REF!,'225 сод.имущ.(947)+ КБ(942,947)'!$40:$42</definedName>
    <definedName name="Z_BAF90E22_766E_4E13_ADC4_91E0A49F3800_.wvu.FilterData" localSheetId="7" hidden="1">'Раб.таблица 2022'!$C$1:$C$408</definedName>
    <definedName name="Z_BBEFD091_38ED_4B1A_806A_D430ECEE8717_.wvu.Cols" localSheetId="11" hidden="1">'225 сод.имущ. (927,941)'!$C:$C</definedName>
    <definedName name="Z_BBEFD091_38ED_4B1A_806A_D430ECEE8717_.wvu.Cols" localSheetId="12" hidden="1">'225 сод.имущ. (942)'!$C:$C</definedName>
    <definedName name="Z_BBEFD091_38ED_4B1A_806A_D430ECEE8717_.wvu.Cols" localSheetId="13" hidden="1">'225 сод.имущ.(947)+ КБ(942,947)'!$C:$C</definedName>
    <definedName name="Z_C005175B_0457_4363_B1E8_FFB02CC7EEA7_.wvu.Cols" localSheetId="18" hidden="1">'226.953 охрана'!#REF!</definedName>
    <definedName name="Z_C005175B_0457_4363_B1E8_FFB02CC7EEA7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C0297270_4F9F_4957_9956_592A79E6F305_.wvu.FilterData" localSheetId="15" hidden="1">'212.226 командир.расходы.'!$A$4:$WUQ$5</definedName>
    <definedName name="Z_C0297270_4F9F_4957_9956_592A79E6F305_.wvu.FilterData" localSheetId="7" hidden="1">'Раб.таблица 2022'!$C$1:$C$408</definedName>
    <definedName name="Z_C2FF7F55_A601_43E1_8749_32085621024A_.wvu.FilterData" localSheetId="7" hidden="1">'Раб.таблица 2022'!$C$1:$C$408</definedName>
    <definedName name="Z_C905CF6B_3172_4B5C_B42A_E1971C493ABB_.wvu.FilterData" localSheetId="7" hidden="1">'Раб.таблица 2022'!$A$28:$FX$407</definedName>
    <definedName name="Z_CB67A7F9_AFB1_4A8B_A3EA_B86C6D696220_.wvu.Cols" localSheetId="16" hidden="1">'221.925 связь'!#REF!,'221.925 связь'!$D:$G</definedName>
    <definedName name="Z_CD0FC0B5_3046_4BB5_A6DB_96F93EA7C735_.wvu.Cols" localSheetId="16" hidden="1">'221.925 связь'!#REF!,'221.925 связь'!$D:$G</definedName>
    <definedName name="Z_D30D005B_9A47_417C_B6E3_217E0C31364C_.wvu.Rows" localSheetId="11" hidden="1">'225 сод.имущ. (927,941)'!$114:$121,'225 сод.имущ. (927,941)'!$146:$153</definedName>
    <definedName name="Z_D30D005B_9A47_417C_B6E3_217E0C31364C_.wvu.Rows" localSheetId="12" hidden="1">'225 сод.имущ. (942)'!$36:$71,'225 сод.имущ. (942)'!$74:$108</definedName>
    <definedName name="Z_D30D005B_9A47_417C_B6E3_217E0C31364C_.wvu.Rows" localSheetId="13" hidden="1">'225 сод.имущ.(947)+ КБ(942,947)'!$40:$42,'225 сод.имущ.(947)+ КБ(942,947)'!$93:$100</definedName>
    <definedName name="Z_D3A9FAE7_895E_4323_8623_6933356181FC_.wvu.FilterData" localSheetId="20" hidden="1">'226.995 медосмотры'!$A$7:$CR$7</definedName>
    <definedName name="Z_D4C344A2_6531_4450_9803_C9385E3147C2_.wvu.FilterData" localSheetId="21" hidden="1">'310.971 осн.средства'!$A$22:$GB$317</definedName>
    <definedName name="Z_D4C344A2_6531_4450_9803_C9385E3147C2_.wvu.FilterData" localSheetId="24" hidden="1">'345.985 мягкий инвентарь'!$A$20:$B$110</definedName>
    <definedName name="Z_D4C344A2_6531_4450_9803_C9385E3147C2_.wvu.FilterData" localSheetId="25" hidden="1">'346.981; 344.986'!$A$21:$I$391</definedName>
    <definedName name="Z_D4C344A2_6531_4450_9803_C9385E3147C2_.wvu.FilterData" localSheetId="23" hidden="1">'982 медикаменты '!#REF!</definedName>
    <definedName name="Z_D4C344A2_6531_4450_9803_C9385E3147C2_.wvu.FilterData" localSheetId="7" hidden="1">'Раб.таблица 2022'!$A$28:$FX$407</definedName>
    <definedName name="Z_D563213A_8322_4702_A61C_7C0FEF5E15B1_.wvu.FilterData" localSheetId="3" hidden="1">ПФХД!$A$10:$N$79</definedName>
    <definedName name="Z_D563213A_8322_4702_A61C_7C0FEF5E15B1_.wvu.FilterData" localSheetId="6" hidden="1">'СГОЗ 2023-2024'!$A$20:$FU$40</definedName>
    <definedName name="Z_D6B52823_9891_462E_93BB_DBD84BFC9CD6_.wvu.Cols" localSheetId="16" hidden="1">'221.925 связь'!#REF!,'221.925 связь'!$D:$G</definedName>
    <definedName name="Z_DAEC0D77_8882_4C64_825C_BE25814F316C_.wvu.Cols" localSheetId="16" hidden="1">'221.925 связь'!$C:$C</definedName>
    <definedName name="Z_DC918042_4F2F_43CA_8B84_AEA13D02AB27_.wvu.FilterData" localSheetId="20" hidden="1">'226.995 медосмотры'!$A$7:$CR$10</definedName>
    <definedName name="Z_DE7B72C6_2A6E_4419_BCFB_BB706B84BAC8_.wvu.Cols" localSheetId="16" hidden="1">'221.925 связь'!#REF!,'221.925 связь'!$D:$G</definedName>
    <definedName name="Z_DF7C6B16_54CD_4810_B630_FE77F1461B1B_.wvu.FilterData" localSheetId="0" hidden="1">'Бюджет 2022-2024'!$A$6:$T$64</definedName>
    <definedName name="Z_DF7C6B16_54CD_4810_B630_FE77F1461B1B_.wvu.FilterData" localSheetId="7" hidden="1">'Раб.таблица 2022'!$C$1:$C$408</definedName>
    <definedName name="Z_DF7C6B16_54CD_4810_B630_FE77F1461B1B_.wvu.FilterData" localSheetId="6" hidden="1">'СГОЗ 2023-2024'!$A$20:$FU$40</definedName>
    <definedName name="Z_DF805ED5_70F2_4E28_9474_3EB74BEEB962_.wvu.Cols" localSheetId="7" hidden="1">'Раб.таблица 2022'!#REF!,'Раб.таблица 2022'!#REF!</definedName>
    <definedName name="Z_DF805ED5_70F2_4E28_9474_3EB74BEEB962_.wvu.Cols" localSheetId="6" hidden="1">'СГОЗ 2023-2024'!#REF!,'СГОЗ 2023-2024'!#REF!</definedName>
    <definedName name="Z_DF805ED5_70F2_4E28_9474_3EB74BEEB962_.wvu.Rows" localSheetId="7" hidden="1">'Раб.таблица 2022'!#REF!,'Раб.таблица 2022'!#REF!,'Раб.таблица 2022'!#REF!</definedName>
    <definedName name="Z_DF805ED5_70F2_4E28_9474_3EB74BEEB962_.wvu.Rows" localSheetId="6" hidden="1">'СГОЗ 2023-2024'!#REF!,'СГОЗ 2023-2024'!#REF!,'СГОЗ 2023-2024'!#REF!</definedName>
    <definedName name="Z_EC65F5C1_E07C_42DE_AD3F_224866A6B480_.wvu.Cols" localSheetId="18" hidden="1">'226.953 охрана'!#REF!</definedName>
    <definedName name="Z_EC65F5C1_E07C_42DE_AD3F_224866A6B480_.wvu.Rows" localSheetId="18" hidden="1">'226.953 охрана'!$12:$12,'226.953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охрана'!#REF!,'226.953 охрана'!#REF!</definedName>
    <definedName name="Z_ED214F54_918D_444F_9ADD_1E83DEBCCE05_.wvu.Cols" localSheetId="7" hidden="1">'Раб.таблица 2022'!#REF!,'Раб.таблица 2022'!#REF!</definedName>
    <definedName name="Z_ED214F54_918D_444F_9ADD_1E83DEBCCE05_.wvu.Cols" localSheetId="6" hidden="1">'СГОЗ 2023-2024'!#REF!,'СГОЗ 2023-2024'!#REF!</definedName>
    <definedName name="Z_ED214F54_918D_444F_9ADD_1E83DEBCCE05_.wvu.Rows" localSheetId="7" hidden="1">'Раб.таблица 2022'!#REF!,'Раб.таблица 2022'!#REF!,'Раб.таблица 2022'!#REF!</definedName>
    <definedName name="Z_ED214F54_918D_444F_9ADD_1E83DEBCCE05_.wvu.Rows" localSheetId="6" hidden="1">'СГОЗ 2023-2024'!#REF!,'СГОЗ 2023-2024'!#REF!,'СГОЗ 2023-2024'!#REF!</definedName>
    <definedName name="Z_ED71DC64_B942_404E_85AD_E4DD20FD7A52_.wvu.Cols" localSheetId="16" hidden="1">'221.925 связь'!#REF!,'221.925 связь'!$D:$G</definedName>
    <definedName name="Z_F44E6459_8EA8_453B_8D90_DF1E3DA8E0D3_.wvu.FilterData" localSheetId="0" hidden="1">'Бюджет 2022-2024'!$A$6:$U$61</definedName>
    <definedName name="Z_F44E6459_8EA8_453B_8D90_DF1E3DA8E0D3_.wvu.FilterData" localSheetId="7" hidden="1">'Раб.таблица 2022'!$C$1:$C$408</definedName>
    <definedName name="Z_F6C7520B_B241_4C14_B486_FAAB8561B506_.wvu.FilterData" localSheetId="20" hidden="1">'226.995 медосмотры'!$A$7:$CR$10</definedName>
    <definedName name="Z_F8550D68_E6A1_40F0_8CA8_9B25A122D6FE_.wvu.FilterData" localSheetId="0" hidden="1">'Бюджет 2022-2024'!$A$6:$T$64</definedName>
    <definedName name="Z_F8651BDC_B4FA_4BA5_A4F4_5AFBAE8D60B7_.wvu.FilterData" localSheetId="20" hidden="1">'226.995 медосмотры'!$A$7:$CR$10</definedName>
    <definedName name="Z_F94E6084_3B48_473A_9216_A3A54EE4A169_.wvu.FilterData" localSheetId="20" hidden="1">'226.995 медосмотры'!$A$7:$CR$10</definedName>
    <definedName name="Z_FA56ADF1_63BE_4B1F_81CC_C54406C0C9D6_.wvu.Cols" localSheetId="16" hidden="1">'221.925 связь'!#REF!,'221.925 связь'!$D:$G</definedName>
    <definedName name="Z_FC958450_BC7F_4232_A143_E353B5F1FE6F_.wvu.FilterData" localSheetId="22" hidden="1">'349.963Гор.КММ (школы+допы)'!#REF!</definedName>
    <definedName name="zxcvbm" localSheetId="12">#REF!</definedName>
    <definedName name="zxcvbm" localSheetId="13">#REF!</definedName>
    <definedName name="zxcvbm" localSheetId="22">#REF!</definedName>
    <definedName name="zxcvbm" localSheetId="23">#REF!</definedName>
    <definedName name="zxcvbm" localSheetId="1">#REF!</definedName>
    <definedName name="zxcvbm" localSheetId="2">#REF!</definedName>
    <definedName name="zxcvbm">#REF!</definedName>
    <definedName name="а" localSheetId="12" hidden="1">#REF!</definedName>
    <definedName name="а" localSheetId="13" hidden="1">#REF!</definedName>
    <definedName name="а" localSheetId="22" hidden="1">#REF!</definedName>
    <definedName name="а" localSheetId="23" hidden="1">#REF!</definedName>
    <definedName name="а" localSheetId="1" hidden="1">#REF!</definedName>
    <definedName name="а" localSheetId="9" hidden="1">#REF!</definedName>
    <definedName name="а" hidden="1">#REF!</definedName>
    <definedName name="ааа" localSheetId="16" hidden="1">#REF!</definedName>
    <definedName name="ааа" localSheetId="12" hidden="1">#REF!</definedName>
    <definedName name="ааа" localSheetId="13" hidden="1">#REF!</definedName>
    <definedName name="ааа" localSheetId="20" hidden="1">#REF!</definedName>
    <definedName name="ааа" localSheetId="23" hidden="1">#REF!</definedName>
    <definedName name="ааа" localSheetId="1" hidden="1">#REF!</definedName>
    <definedName name="ааа" localSheetId="9" hidden="1">#REF!</definedName>
    <definedName name="ааа" localSheetId="6" hidden="1">#REF!</definedName>
    <definedName name="ааа" localSheetId="2" hidden="1">#REF!</definedName>
    <definedName name="ааа" localSheetId="29">#REF!</definedName>
    <definedName name="ааа" hidden="1">#REF!</definedName>
    <definedName name="август" localSheetId="16" hidden="1">#REF!</definedName>
    <definedName name="август" localSheetId="12" hidden="1">#REF!</definedName>
    <definedName name="август" localSheetId="13" hidden="1">#REF!</definedName>
    <definedName name="август" localSheetId="20" hidden="1">#REF!</definedName>
    <definedName name="август" localSheetId="23" hidden="1">#REF!</definedName>
    <definedName name="август" localSheetId="1" hidden="1">#REF!</definedName>
    <definedName name="август" localSheetId="9" hidden="1">#REF!</definedName>
    <definedName name="август" localSheetId="6" hidden="1">#REF!</definedName>
    <definedName name="август" localSheetId="2" hidden="1">#REF!</definedName>
    <definedName name="август" hidden="1">#REF!</definedName>
    <definedName name="АнМ" localSheetId="16">'[5]Гр5(о)'!#REF!</definedName>
    <definedName name="АнМ" localSheetId="11">'[5]Гр5(о)'!#REF!</definedName>
    <definedName name="АнМ" localSheetId="12">'[5]Гр5(о)'!#REF!</definedName>
    <definedName name="АнМ" localSheetId="13">'[5]Гр5(о)'!#REF!</definedName>
    <definedName name="АнМ" localSheetId="20">'[5]Гр5(о)'!#REF!</definedName>
    <definedName name="АнМ" localSheetId="22">'[5]Гр5(о)'!#REF!</definedName>
    <definedName name="АнМ" localSheetId="23">'[5]Гр5(о)'!#REF!</definedName>
    <definedName name="АнМ" localSheetId="1">'[5]Гр5(о)'!#REF!</definedName>
    <definedName name="АнМ" localSheetId="6">'[5]Гр5(о)'!#REF!</definedName>
    <definedName name="АнМ" localSheetId="2">'[5]Гр5(о)'!#REF!</definedName>
    <definedName name="АнМ" localSheetId="29">'[5]Гр5(о)'!#REF!</definedName>
    <definedName name="АнМ">'[5]Гр5(о)'!#REF!</definedName>
    <definedName name="АО" localSheetId="12" hidden="1">#REF!</definedName>
    <definedName name="АО" localSheetId="13" hidden="1">#REF!</definedName>
    <definedName name="АО" localSheetId="22" hidden="1">#REF!</definedName>
    <definedName name="АО" localSheetId="23" hidden="1">#REF!</definedName>
    <definedName name="АО" localSheetId="1" hidden="1">#REF!</definedName>
    <definedName name="АО" localSheetId="2" hidden="1">#REF!</definedName>
    <definedName name="АО" hidden="1">#REF!</definedName>
    <definedName name="аоа" localSheetId="12" hidden="1">#REF!</definedName>
    <definedName name="аоа" localSheetId="13" hidden="1">#REF!</definedName>
    <definedName name="аоа" localSheetId="23" hidden="1">#REF!</definedName>
    <definedName name="аоа" localSheetId="1" hidden="1">#REF!</definedName>
    <definedName name="аоа" localSheetId="2" hidden="1">#REF!</definedName>
    <definedName name="аоа" hidden="1">#REF!</definedName>
    <definedName name="аплва" localSheetId="12" hidden="1">#REF!</definedName>
    <definedName name="аплва" localSheetId="13" hidden="1">#REF!</definedName>
    <definedName name="аплва" localSheetId="23" hidden="1">#REF!</definedName>
    <definedName name="аплва" localSheetId="1" hidden="1">#REF!</definedName>
    <definedName name="аплва" hidden="1">#REF!</definedName>
    <definedName name="апоыпао" localSheetId="16">#REF!</definedName>
    <definedName name="апоыпао" localSheetId="12">#REF!</definedName>
    <definedName name="апоыпао" localSheetId="13">#REF!</definedName>
    <definedName name="апоыпао" localSheetId="20">#REF!</definedName>
    <definedName name="апоыпао" localSheetId="23">#REF!</definedName>
    <definedName name="апоыпао" localSheetId="1">#REF!</definedName>
    <definedName name="апоыпао" localSheetId="6">#REF!</definedName>
    <definedName name="апоыпао" localSheetId="2">#REF!</definedName>
    <definedName name="апоыпао" localSheetId="29">#REF!</definedName>
    <definedName name="апоыпао">#REF!</definedName>
    <definedName name="апп" localSheetId="1">#REF!</definedName>
    <definedName name="апп">#REF!</definedName>
    <definedName name="апрель" localSheetId="16" hidden="1">#REF!</definedName>
    <definedName name="апрель" localSheetId="12" hidden="1">#REF!</definedName>
    <definedName name="апрель" localSheetId="13" hidden="1">#REF!</definedName>
    <definedName name="апрель" localSheetId="20" hidden="1">#REF!</definedName>
    <definedName name="апрель" localSheetId="23" hidden="1">#REF!</definedName>
    <definedName name="апрель" localSheetId="1" hidden="1">#REF!</definedName>
    <definedName name="апрель" localSheetId="9" hidden="1">#REF!</definedName>
    <definedName name="апрель" localSheetId="6" hidden="1">#REF!</definedName>
    <definedName name="апрель" localSheetId="2" hidden="1">#REF!</definedName>
    <definedName name="апрель" hidden="1">#REF!</definedName>
    <definedName name="арвоекое" localSheetId="12">#REF!</definedName>
    <definedName name="арвоекое" localSheetId="13">#REF!</definedName>
    <definedName name="арвоекое" localSheetId="23">#REF!</definedName>
    <definedName name="арвоекое" localSheetId="1">#REF!</definedName>
    <definedName name="арвоекое" localSheetId="2">#REF!</definedName>
    <definedName name="арвоекое">#REF!</definedName>
    <definedName name="афраврр" localSheetId="16">'[4]Гр5(о)'!#REF!</definedName>
    <definedName name="афраврр" localSheetId="11">'[4]Гр5(о)'!#REF!</definedName>
    <definedName name="афраврр" localSheetId="12">'[4]Гр5(о)'!#REF!</definedName>
    <definedName name="афраврр" localSheetId="13">'[4]Гр5(о)'!#REF!</definedName>
    <definedName name="афраврр" localSheetId="20">'[4]Гр5(о)'!#REF!</definedName>
    <definedName name="афраврр" localSheetId="22">'[4]Гр5(о)'!#REF!</definedName>
    <definedName name="афраврр" localSheetId="23">'[4]Гр5(о)'!#REF!</definedName>
    <definedName name="афраврр" localSheetId="1">'[4]Гр5(о)'!#REF!</definedName>
    <definedName name="афраврр" localSheetId="6">'[4]Гр5(о)'!#REF!</definedName>
    <definedName name="афраврр" localSheetId="2">'[4]Гр5(о)'!#REF!</definedName>
    <definedName name="афраврр" localSheetId="29">'[4]Гр5(о)'!#REF!</definedName>
    <definedName name="афраврр">'[4]Гр5(о)'!#REF!</definedName>
    <definedName name="б" localSheetId="16" hidden="1">#REF!</definedName>
    <definedName name="б" localSheetId="12" hidden="1">#REF!</definedName>
    <definedName name="б" localSheetId="13" hidden="1">#REF!</definedName>
    <definedName name="б" localSheetId="20" hidden="1">#REF!</definedName>
    <definedName name="б" localSheetId="23" hidden="1">#REF!</definedName>
    <definedName name="б" localSheetId="1" hidden="1">#REF!</definedName>
    <definedName name="б" localSheetId="9" hidden="1">#REF!</definedName>
    <definedName name="б" localSheetId="6" hidden="1">#REF!</definedName>
    <definedName name="б" localSheetId="2" hidden="1">#REF!</definedName>
    <definedName name="б" hidden="1">#REF!</definedName>
    <definedName name="вв" localSheetId="16">[6]ПРОГНОЗ_1!#REF!</definedName>
    <definedName name="вв" localSheetId="11">[6]ПРОГНОЗ_1!#REF!</definedName>
    <definedName name="вв" localSheetId="12">[6]ПРОГНОЗ_1!#REF!</definedName>
    <definedName name="вв" localSheetId="13">[6]ПРОГНОЗ_1!#REF!</definedName>
    <definedName name="вв" localSheetId="20">[6]ПРОГНОЗ_1!#REF!</definedName>
    <definedName name="вв" localSheetId="22">[6]ПРОГНОЗ_1!#REF!</definedName>
    <definedName name="вв" localSheetId="23">[6]ПРОГНОЗ_1!#REF!</definedName>
    <definedName name="вв" localSheetId="1">[6]ПРОГНОЗ_1!#REF!</definedName>
    <definedName name="вв" localSheetId="6">[6]ПРОГНОЗ_1!#REF!</definedName>
    <definedName name="вв" localSheetId="2">[6]ПРОГНОЗ_1!#REF!</definedName>
    <definedName name="вв" localSheetId="29">[6]ПРОГНОЗ_1!#REF!</definedName>
    <definedName name="вв">[6]ПРОГНОЗ_1!#REF!</definedName>
    <definedName name="ВИка" localSheetId="16">#REF!</definedName>
    <definedName name="ВИка" localSheetId="12">#REF!</definedName>
    <definedName name="ВИка" localSheetId="13">#REF!</definedName>
    <definedName name="ВИка" localSheetId="20">#REF!</definedName>
    <definedName name="ВИка" localSheetId="22">#REF!</definedName>
    <definedName name="ВИка" localSheetId="23">#REF!</definedName>
    <definedName name="ВИка" localSheetId="1">#REF!</definedName>
    <definedName name="ВИка" localSheetId="2">#REF!</definedName>
    <definedName name="ВИка">#REF!</definedName>
    <definedName name="влол" localSheetId="16">#REF!</definedName>
    <definedName name="влол" localSheetId="12">#REF!</definedName>
    <definedName name="влол" localSheetId="13">#REF!</definedName>
    <definedName name="влол" localSheetId="20">#REF!</definedName>
    <definedName name="влол" localSheetId="23">#REF!</definedName>
    <definedName name="влол" localSheetId="1">#REF!</definedName>
    <definedName name="влол" localSheetId="6">#REF!</definedName>
    <definedName name="влол" localSheetId="2">#REF!</definedName>
    <definedName name="влол" localSheetId="29">#REF!</definedName>
    <definedName name="влол">#REF!</definedName>
    <definedName name="вр" localSheetId="16">#REF!</definedName>
    <definedName name="вр" localSheetId="12">#REF!</definedName>
    <definedName name="вр" localSheetId="13">#REF!</definedName>
    <definedName name="вр" localSheetId="20">#REF!</definedName>
    <definedName name="вр" localSheetId="23">#REF!</definedName>
    <definedName name="вр" localSheetId="1">#REF!</definedName>
    <definedName name="вр" localSheetId="6">#REF!</definedName>
    <definedName name="вр" localSheetId="2">#REF!</definedName>
    <definedName name="вр" localSheetId="29">#REF!</definedName>
    <definedName name="вр">#REF!</definedName>
    <definedName name="гоь" localSheetId="16">#REF!</definedName>
    <definedName name="гоь" localSheetId="12">#REF!</definedName>
    <definedName name="гоь" localSheetId="13">#REF!</definedName>
    <definedName name="гоь" localSheetId="23">#REF!</definedName>
    <definedName name="гоь" localSheetId="1">#REF!</definedName>
    <definedName name="гоь" localSheetId="2">#REF!</definedName>
    <definedName name="гоь">#REF!</definedName>
    <definedName name="График">"Диагр. 4"</definedName>
    <definedName name="даенашка" localSheetId="12" hidden="1">#REF!</definedName>
    <definedName name="даенашка" localSheetId="13" hidden="1">#REF!</definedName>
    <definedName name="даенашка" localSheetId="23" hidden="1">#REF!</definedName>
    <definedName name="даенашка" localSheetId="1" hidden="1">#REF!</definedName>
    <definedName name="даенашка" hidden="1">#REF!</definedName>
    <definedName name="двеннадцать" localSheetId="12" hidden="1">#REF!</definedName>
    <definedName name="двеннадцать" localSheetId="13" hidden="1">#REF!</definedName>
    <definedName name="двеннадцать" localSheetId="23" hidden="1">#REF!</definedName>
    <definedName name="двеннадцать" localSheetId="1" hidden="1">#REF!</definedName>
    <definedName name="двеннадцать" hidden="1">#REF!</definedName>
    <definedName name="дгропорплгрш" localSheetId="16">#REF!</definedName>
    <definedName name="дгропорплгрш" localSheetId="12">#REF!</definedName>
    <definedName name="дгропорплгрш" localSheetId="13">#REF!</definedName>
    <definedName name="дгропорплгрш" localSheetId="20">#REF!</definedName>
    <definedName name="дгропорплгрш" localSheetId="22">#REF!</definedName>
    <definedName name="дгропорплгрш" localSheetId="23">#REF!</definedName>
    <definedName name="дгропорплгрш" localSheetId="1">#REF!</definedName>
    <definedName name="дгропорплгрш" localSheetId="2">#REF!</definedName>
    <definedName name="дгропорплгрш">#REF!</definedName>
    <definedName name="дек15" localSheetId="16" hidden="1">#REF!</definedName>
    <definedName name="дек15" localSheetId="12" hidden="1">#REF!</definedName>
    <definedName name="дек15" localSheetId="13" hidden="1">#REF!</definedName>
    <definedName name="дек15" localSheetId="20" hidden="1">#REF!</definedName>
    <definedName name="дек15" localSheetId="23" hidden="1">#REF!</definedName>
    <definedName name="дек15" localSheetId="1" hidden="1">#REF!</definedName>
    <definedName name="дек15" localSheetId="8" hidden="1">#REF!</definedName>
    <definedName name="дек15" localSheetId="2" hidden="1">#REF!</definedName>
    <definedName name="дек15" hidden="1">#REF!</definedName>
    <definedName name="декабрь" localSheetId="16" hidden="1">#REF!</definedName>
    <definedName name="декабрь" localSheetId="12" hidden="1">#REF!</definedName>
    <definedName name="декабрь" localSheetId="13" hidden="1">#REF!</definedName>
    <definedName name="декабрь" localSheetId="20" hidden="1">#REF!</definedName>
    <definedName name="декабрь" localSheetId="23" hidden="1">#REF!</definedName>
    <definedName name="декабрь" localSheetId="1" hidden="1">#REF!</definedName>
    <definedName name="декабрь" localSheetId="9" hidden="1">#REF!</definedName>
    <definedName name="декабрь" localSheetId="6" hidden="1">#REF!</definedName>
    <definedName name="декабрь" localSheetId="2" hidden="1">#REF!</definedName>
    <definedName name="декабрь" hidden="1">#REF!</definedName>
    <definedName name="декабрь2014" localSheetId="16" hidden="1">#REF!</definedName>
    <definedName name="декабрь2014" localSheetId="12" hidden="1">#REF!</definedName>
    <definedName name="декабрь2014" localSheetId="13" hidden="1">#REF!</definedName>
    <definedName name="декабрь2014" localSheetId="20" hidden="1">#REF!</definedName>
    <definedName name="декабрь2014" localSheetId="23" hidden="1">#REF!</definedName>
    <definedName name="декабрь2014" localSheetId="1" hidden="1">#REF!</definedName>
    <definedName name="декабрь2014" localSheetId="9" hidden="1">#REF!</definedName>
    <definedName name="декабрь2014" localSheetId="6" hidden="1">#REF!</definedName>
    <definedName name="декабрь2014" localSheetId="2" hidden="1">#REF!</definedName>
    <definedName name="декабрь2014" hidden="1">#REF!</definedName>
    <definedName name="декабрьььь" localSheetId="12" hidden="1">#REF!</definedName>
    <definedName name="декабрьььь" localSheetId="13" hidden="1">#REF!</definedName>
    <definedName name="декабрьььь" localSheetId="23" hidden="1">#REF!</definedName>
    <definedName name="декабрьььь" localSheetId="1" hidden="1">#REF!</definedName>
    <definedName name="декабрьььь" hidden="1">#REF!</definedName>
    <definedName name="доллдрорапывцыфцууц" localSheetId="16">#REF!</definedName>
    <definedName name="доллдрорапывцыфцууц" localSheetId="12">#REF!</definedName>
    <definedName name="доллдрорапывцыфцууц" localSheetId="13">#REF!</definedName>
    <definedName name="доллдрорапывцыфцууц" localSheetId="20">#REF!</definedName>
    <definedName name="доллдрорапывцыфцууц" localSheetId="23">#REF!</definedName>
    <definedName name="доллдрорапывцыфцууц" localSheetId="1">#REF!</definedName>
    <definedName name="доллдрорапывцыфцууц" localSheetId="2">#REF!</definedName>
    <definedName name="доллдрорапывцыфцууц">#REF!</definedName>
    <definedName name="доходы" localSheetId="16" hidden="1">#REF!</definedName>
    <definedName name="доходы" localSheetId="12" hidden="1">#REF!</definedName>
    <definedName name="доходы" localSheetId="13" hidden="1">#REF!</definedName>
    <definedName name="доходы" localSheetId="20" hidden="1">#REF!</definedName>
    <definedName name="доходы" localSheetId="23" hidden="1">#REF!</definedName>
    <definedName name="доходы" localSheetId="1" hidden="1">#REF!</definedName>
    <definedName name="доходы" localSheetId="9" hidden="1">#REF!</definedName>
    <definedName name="доходы" localSheetId="6" hidden="1">#REF!</definedName>
    <definedName name="доходы" localSheetId="2" hidden="1">#REF!</definedName>
    <definedName name="доходы" hidden="1">#REF!</definedName>
    <definedName name="доходы15" localSheetId="16" hidden="1">#REF!</definedName>
    <definedName name="доходы15" localSheetId="12" hidden="1">#REF!</definedName>
    <definedName name="доходы15" localSheetId="13" hidden="1">#REF!</definedName>
    <definedName name="доходы15" localSheetId="20" hidden="1">#REF!</definedName>
    <definedName name="доходы15" localSheetId="23" hidden="1">#REF!</definedName>
    <definedName name="доходы15" localSheetId="1" hidden="1">#REF!</definedName>
    <definedName name="доходы15" localSheetId="9" hidden="1">#REF!</definedName>
    <definedName name="доходы15" localSheetId="6" hidden="1">#REF!</definedName>
    <definedName name="доходы15" localSheetId="2" hidden="1">#REF!</definedName>
    <definedName name="доходы15" hidden="1">#REF!</definedName>
    <definedName name="дошк" localSheetId="16">#REF!</definedName>
    <definedName name="дошк" localSheetId="12">#REF!</definedName>
    <definedName name="дошк" localSheetId="13">#REF!</definedName>
    <definedName name="дошк" localSheetId="20">#REF!</definedName>
    <definedName name="дошк" localSheetId="23">#REF!</definedName>
    <definedName name="дошк" localSheetId="1">#REF!</definedName>
    <definedName name="дошк" localSheetId="2">#REF!</definedName>
    <definedName name="дошк">#REF!</definedName>
    <definedName name="ЖО" localSheetId="12">#REF!</definedName>
    <definedName name="ЖО" localSheetId="13">#REF!</definedName>
    <definedName name="ЖО" localSheetId="23">#REF!</definedName>
    <definedName name="ЖО" localSheetId="1">#REF!</definedName>
    <definedName name="ЖО" localSheetId="2">#REF!</definedName>
    <definedName name="ЖО">#REF!</definedName>
    <definedName name="_xlnm.Print_Titles" localSheetId="16">'221.925 связь'!$12:$13</definedName>
    <definedName name="_xlnm.Print_Titles" localSheetId="3">ПФХД!$6:$10</definedName>
    <definedName name="_xlnm.Print_Titles" localSheetId="7">'Раб.таблица 2022'!$28:$28</definedName>
    <definedName name="_xlnm.Print_Titles" localSheetId="6">'СГОЗ 2023-2024'!$20:$20</definedName>
    <definedName name="_xlnm.Print_Titles" localSheetId="27">СДЮТиЭ!$10:$12</definedName>
    <definedName name="_xlnm.Print_Titles" localSheetId="26">'скорая помощь'!$4:$5</definedName>
    <definedName name="и" localSheetId="12" hidden="1">#REF!</definedName>
    <definedName name="и" localSheetId="13" hidden="1">#REF!</definedName>
    <definedName name="и" localSheetId="22" hidden="1">#REF!</definedName>
    <definedName name="и" localSheetId="23" hidden="1">#REF!</definedName>
    <definedName name="и" localSheetId="1" hidden="1">#REF!</definedName>
    <definedName name="и" localSheetId="2" hidden="1">#REF!</definedName>
    <definedName name="и" hidden="1">#REF!</definedName>
    <definedName name="им" localSheetId="16">#REF!</definedName>
    <definedName name="им" localSheetId="12">#REF!</definedName>
    <definedName name="им" localSheetId="13">#REF!</definedName>
    <definedName name="им" localSheetId="23">#REF!</definedName>
    <definedName name="им" localSheetId="1">#REF!</definedName>
    <definedName name="им" localSheetId="2">#REF!</definedName>
    <definedName name="им">#REF!</definedName>
    <definedName name="ист" localSheetId="12">#REF!</definedName>
    <definedName name="ист" localSheetId="13">#REF!</definedName>
    <definedName name="ист" localSheetId="23">#REF!</definedName>
    <definedName name="ист" localSheetId="1">#REF!</definedName>
    <definedName name="ист" localSheetId="2">#REF!</definedName>
    <definedName name="ист">#REF!</definedName>
    <definedName name="июль" localSheetId="12" hidden="1">#REF!</definedName>
    <definedName name="июль" localSheetId="13" hidden="1">#REF!</definedName>
    <definedName name="июль" localSheetId="23" hidden="1">#REF!</definedName>
    <definedName name="июль" localSheetId="1" hidden="1">#REF!</definedName>
    <definedName name="июль" localSheetId="9" hidden="1">#REF!</definedName>
    <definedName name="июль" localSheetId="2" hidden="1">#REF!</definedName>
    <definedName name="июль" hidden="1">#REF!</definedName>
    <definedName name="кат" localSheetId="16">#REF!</definedName>
    <definedName name="кат" localSheetId="12">#REF!</definedName>
    <definedName name="кат" localSheetId="13">#REF!</definedName>
    <definedName name="кат" localSheetId="20">#REF!</definedName>
    <definedName name="кат" localSheetId="23">#REF!</definedName>
    <definedName name="кат" localSheetId="1">#REF!</definedName>
    <definedName name="кат" localSheetId="6">#REF!</definedName>
    <definedName name="кат" localSheetId="2">#REF!</definedName>
    <definedName name="кат" localSheetId="29">#REF!</definedName>
    <definedName name="кат">#REF!</definedName>
    <definedName name="м" localSheetId="12">#REF!</definedName>
    <definedName name="м" localSheetId="13">#REF!</definedName>
    <definedName name="м" localSheetId="23">#REF!</definedName>
    <definedName name="м" localSheetId="1">#REF!</definedName>
    <definedName name="м" localSheetId="2">#REF!</definedName>
    <definedName name="м">#REF!</definedName>
    <definedName name="М1" localSheetId="16">[7]ПРОГНОЗ_1!#REF!</definedName>
    <definedName name="М1" localSheetId="12">[7]ПРОГНОЗ_1!#REF!</definedName>
    <definedName name="М1" localSheetId="13">[7]ПРОГНОЗ_1!#REF!</definedName>
    <definedName name="М1" localSheetId="20">[7]ПРОГНОЗ_1!#REF!</definedName>
    <definedName name="М1" localSheetId="23">[7]ПРОГНОЗ_1!#REF!</definedName>
    <definedName name="М1" localSheetId="1">[7]ПРОГНОЗ_1!#REF!</definedName>
    <definedName name="М1" localSheetId="6">[7]ПРОГНОЗ_1!#REF!</definedName>
    <definedName name="М1" localSheetId="2">[7]ПРОГНОЗ_1!#REF!</definedName>
    <definedName name="М1" localSheetId="29">[7]ПРОГНОЗ_1!#REF!</definedName>
    <definedName name="М1">[7]ПРОГНОЗ_1!#REF!</definedName>
    <definedName name="май" localSheetId="16" hidden="1">#REF!</definedName>
    <definedName name="май" localSheetId="12" hidden="1">#REF!</definedName>
    <definedName name="май" localSheetId="13" hidden="1">#REF!</definedName>
    <definedName name="май" localSheetId="20" hidden="1">#REF!</definedName>
    <definedName name="май" localSheetId="23" hidden="1">#REF!</definedName>
    <definedName name="май" localSheetId="1" hidden="1">#REF!</definedName>
    <definedName name="май" localSheetId="9" hidden="1">#REF!</definedName>
    <definedName name="май" localSheetId="6" hidden="1">#REF!</definedName>
    <definedName name="май" localSheetId="2" hidden="1">#REF!</definedName>
    <definedName name="май" hidden="1">#REF!</definedName>
    <definedName name="март" localSheetId="16" hidden="1">#REF!</definedName>
    <definedName name="март" localSheetId="12" hidden="1">#REF!</definedName>
    <definedName name="март" localSheetId="13" hidden="1">#REF!</definedName>
    <definedName name="март" localSheetId="20" hidden="1">#REF!</definedName>
    <definedName name="март" localSheetId="23" hidden="1">#REF!</definedName>
    <definedName name="март" localSheetId="1" hidden="1">#REF!</definedName>
    <definedName name="март" localSheetId="9" hidden="1">#REF!</definedName>
    <definedName name="март" localSheetId="6" hidden="1">#REF!</definedName>
    <definedName name="март" localSheetId="2" hidden="1">#REF!</definedName>
    <definedName name="март" hidden="1">#REF!</definedName>
    <definedName name="Молодежь" localSheetId="16">#REF!</definedName>
    <definedName name="Молодежь" localSheetId="12">#REF!</definedName>
    <definedName name="Молодежь" localSheetId="13">#REF!</definedName>
    <definedName name="Молодежь" localSheetId="20">#REF!</definedName>
    <definedName name="Молодежь" localSheetId="23">#REF!</definedName>
    <definedName name="Молодежь" localSheetId="1">#REF!</definedName>
    <definedName name="Молодежь" localSheetId="6">#REF!</definedName>
    <definedName name="Молодежь" localSheetId="2">#REF!</definedName>
    <definedName name="Молодежь">#REF!</definedName>
    <definedName name="Мониторинг1" localSheetId="16">'[8]Гр5(о)'!#REF!</definedName>
    <definedName name="Мониторинг1" localSheetId="12">'[8]Гр5(о)'!#REF!</definedName>
    <definedName name="Мониторинг1" localSheetId="13">'[8]Гр5(о)'!#REF!</definedName>
    <definedName name="Мониторинг1" localSheetId="20">'[8]Гр5(о)'!#REF!</definedName>
    <definedName name="Мониторинг1" localSheetId="23">'[8]Гр5(о)'!#REF!</definedName>
    <definedName name="Мониторинг1" localSheetId="1">'[8]Гр5(о)'!#REF!</definedName>
    <definedName name="Мониторинг1" localSheetId="6">'[8]Гр5(о)'!#REF!</definedName>
    <definedName name="Мониторинг1" localSheetId="2">'[8]Гр5(о)'!#REF!</definedName>
    <definedName name="Мониторинг1">'[8]Гр5(о)'!#REF!</definedName>
    <definedName name="наташа" localSheetId="16" hidden="1">#REF!</definedName>
    <definedName name="наташа" localSheetId="12" hidden="1">#REF!</definedName>
    <definedName name="наташа" localSheetId="13" hidden="1">#REF!</definedName>
    <definedName name="наташа" localSheetId="20" hidden="1">#REF!</definedName>
    <definedName name="наташа" localSheetId="23" hidden="1">#REF!</definedName>
    <definedName name="наташа" localSheetId="1" hidden="1">#REF!</definedName>
    <definedName name="наташа" localSheetId="9" hidden="1">#REF!</definedName>
    <definedName name="наташа" localSheetId="8" hidden="1">#REF!</definedName>
    <definedName name="наташа" localSheetId="2" hidden="1">#REF!</definedName>
    <definedName name="наташа" hidden="1">#REF!</definedName>
    <definedName name="ноябрь" localSheetId="16" hidden="1">#REF!</definedName>
    <definedName name="ноябрь" localSheetId="12" hidden="1">#REF!</definedName>
    <definedName name="ноябрь" localSheetId="13" hidden="1">#REF!</definedName>
    <definedName name="ноябрь" localSheetId="20" hidden="1">#REF!</definedName>
    <definedName name="ноябрь" localSheetId="23" hidden="1">#REF!</definedName>
    <definedName name="ноябрь" localSheetId="1" hidden="1">#REF!</definedName>
    <definedName name="ноябрь" localSheetId="9" hidden="1">#REF!</definedName>
    <definedName name="ноябрь" localSheetId="6" hidden="1">#REF!</definedName>
    <definedName name="ноябрь" localSheetId="2" hidden="1">#REF!</definedName>
    <definedName name="ноябрь" hidden="1">#REF!</definedName>
    <definedName name="о" localSheetId="12">#REF!</definedName>
    <definedName name="о" localSheetId="13">#REF!</definedName>
    <definedName name="о" localSheetId="23">#REF!</definedName>
    <definedName name="о" localSheetId="1">#REF!</definedName>
    <definedName name="о" localSheetId="2">#REF!</definedName>
    <definedName name="о">#REF!</definedName>
    <definedName name="обж" localSheetId="16">#REF!</definedName>
    <definedName name="обж" localSheetId="12">#REF!</definedName>
    <definedName name="обж" localSheetId="13">#REF!</definedName>
    <definedName name="обж" localSheetId="23">#REF!</definedName>
    <definedName name="обж" localSheetId="1">#REF!</definedName>
    <definedName name="обж" localSheetId="2">#REF!</definedName>
    <definedName name="обж">#REF!</definedName>
    <definedName name="обж." localSheetId="16">#REF!</definedName>
    <definedName name="обж." localSheetId="12">#REF!</definedName>
    <definedName name="обж." localSheetId="13">#REF!</definedName>
    <definedName name="обж." localSheetId="23">#REF!</definedName>
    <definedName name="обж." localSheetId="1">#REF!</definedName>
    <definedName name="обж." localSheetId="2">#REF!</definedName>
    <definedName name="обж.">#REF!</definedName>
    <definedName name="_xlnm.Print_Area" localSheetId="17">'223 коммунальные услуги'!$A$1:$T$55</definedName>
    <definedName name="_xlnm.Print_Area" localSheetId="14">'223. ТКО'!$A$1:$P$37</definedName>
    <definedName name="_xlnm.Print_Area" localSheetId="25">'346.981; 344.986'!$A$1:$N$422</definedName>
    <definedName name="_xlnm.Print_Area" localSheetId="22">'349.963Гор.КММ (школы+допы)'!$A$1:$R$40</definedName>
    <definedName name="_xlnm.Print_Area" localSheetId="4">'Закупка ТРУ'!$A$1:$J$55</definedName>
    <definedName name="_xlnm.Print_Area" localSheetId="3">ПФХД!$A$1:$N$88</definedName>
    <definedName name="_xlnm.Print_Area" localSheetId="27">СДЮТиЭ!$A$1:$P$23</definedName>
    <definedName name="_xlnm.Print_Area" localSheetId="10">'Сессия 921 0210301310 МЗ '!$B$1:$H$11</definedName>
    <definedName name="_xlnm.Print_Area" localSheetId="2">'Титул ПФХД'!$A$1:$F$32</definedName>
    <definedName name="_xlnm.Print_Area" localSheetId="28">Штрафы!$A$1:$N$10</definedName>
    <definedName name="Область_печати_ИМ" localSheetId="16">#REF!</definedName>
    <definedName name="Область_печати_ИМ" localSheetId="11">#REF!</definedName>
    <definedName name="Область_печати_ИМ" localSheetId="12">#REF!</definedName>
    <definedName name="Область_печати_ИМ" localSheetId="13">#REF!</definedName>
    <definedName name="Область_печати_ИМ" localSheetId="20">#REF!</definedName>
    <definedName name="Область_печати_ИМ" localSheetId="23">#REF!</definedName>
    <definedName name="Область_печати_ИМ" localSheetId="1">#REF!</definedName>
    <definedName name="Область_печати_ИМ" localSheetId="6">#REF!</definedName>
    <definedName name="Область_печати_ИМ">#REF!</definedName>
    <definedName name="октябрь" localSheetId="16" hidden="1">#REF!</definedName>
    <definedName name="октябрь" localSheetId="12" hidden="1">#REF!</definedName>
    <definedName name="октябрь" localSheetId="13" hidden="1">#REF!</definedName>
    <definedName name="октябрь" localSheetId="20" hidden="1">#REF!</definedName>
    <definedName name="октябрь" localSheetId="23" hidden="1">#REF!</definedName>
    <definedName name="октябрь" localSheetId="1" hidden="1">#REF!</definedName>
    <definedName name="октябрь" localSheetId="9" hidden="1">#REF!</definedName>
    <definedName name="октябрь" localSheetId="6" hidden="1">#REF!</definedName>
    <definedName name="октябрь" localSheetId="2" hidden="1">#REF!</definedName>
    <definedName name="октябрь" hidden="1">#REF!</definedName>
    <definedName name="октябрь1" localSheetId="16" hidden="1">#REF!</definedName>
    <definedName name="октябрь1" localSheetId="12" hidden="1">#REF!</definedName>
    <definedName name="октябрь1" localSheetId="13" hidden="1">#REF!</definedName>
    <definedName name="октябрь1" localSheetId="20" hidden="1">#REF!</definedName>
    <definedName name="октябрь1" localSheetId="23" hidden="1">#REF!</definedName>
    <definedName name="октябрь1" localSheetId="1" hidden="1">#REF!</definedName>
    <definedName name="октябрь1" localSheetId="9" hidden="1">#REF!</definedName>
    <definedName name="октябрь1" localSheetId="6" hidden="1">#REF!</definedName>
    <definedName name="октябрь1" localSheetId="2" hidden="1">#REF!</definedName>
    <definedName name="октябрь1" hidden="1">#REF!</definedName>
    <definedName name="он" localSheetId="16">#REF!</definedName>
    <definedName name="он" localSheetId="12">#REF!</definedName>
    <definedName name="он" localSheetId="13">#REF!</definedName>
    <definedName name="он" localSheetId="23">#REF!</definedName>
    <definedName name="он" localSheetId="1">#REF!</definedName>
    <definedName name="он" localSheetId="2">#REF!</definedName>
    <definedName name="он">#REF!</definedName>
    <definedName name="оп" localSheetId="16" hidden="1">#REF!</definedName>
    <definedName name="оп" localSheetId="12" hidden="1">#REF!</definedName>
    <definedName name="оп" localSheetId="13" hidden="1">#REF!</definedName>
    <definedName name="оп" localSheetId="20" hidden="1">#REF!</definedName>
    <definedName name="оп" localSheetId="23" hidden="1">#REF!</definedName>
    <definedName name="оп" localSheetId="1" hidden="1">#REF!</definedName>
    <definedName name="оп" localSheetId="2" hidden="1">#REF!</definedName>
    <definedName name="оп" hidden="1">#REF!</definedName>
    <definedName name="орлрл" localSheetId="16" hidden="1">#REF!</definedName>
    <definedName name="орлрл" localSheetId="12" hidden="1">#REF!</definedName>
    <definedName name="орлрл" localSheetId="13" hidden="1">#REF!</definedName>
    <definedName name="орлрл" localSheetId="20" hidden="1">#REF!</definedName>
    <definedName name="орлрл" localSheetId="23" hidden="1">#REF!</definedName>
    <definedName name="орлрл" localSheetId="1" hidden="1">#REF!</definedName>
    <definedName name="орлрл" localSheetId="9" hidden="1">#REF!</definedName>
    <definedName name="орлрл" localSheetId="2" hidden="1">#REF!</definedName>
    <definedName name="орлрл" hidden="1">#REF!</definedName>
    <definedName name="оррр" localSheetId="12" hidden="1">#REF!</definedName>
    <definedName name="оррр" localSheetId="13" hidden="1">#REF!</definedName>
    <definedName name="оррр" localSheetId="23" hidden="1">#REF!</definedName>
    <definedName name="оррр" localSheetId="1" hidden="1">#REF!</definedName>
    <definedName name="оррр" localSheetId="9" hidden="1">#REF!</definedName>
    <definedName name="оррр" localSheetId="2" hidden="1">#REF!</definedName>
    <definedName name="оррр" hidden="1">#REF!</definedName>
    <definedName name="отдых2" localSheetId="16">#REF!</definedName>
    <definedName name="отдых2" localSheetId="12">#REF!</definedName>
    <definedName name="отдых2" localSheetId="13">#REF!</definedName>
    <definedName name="отдых2" localSheetId="20">#REF!</definedName>
    <definedName name="отдых2" localSheetId="23">#REF!</definedName>
    <definedName name="отдых2" localSheetId="1">#REF!</definedName>
    <definedName name="отдых2" localSheetId="6">#REF!</definedName>
    <definedName name="отдых2" localSheetId="2">#REF!</definedName>
    <definedName name="отдых2">#REF!</definedName>
    <definedName name="отчет" localSheetId="16" hidden="1">#REF!</definedName>
    <definedName name="отчет" localSheetId="12" hidden="1">#REF!</definedName>
    <definedName name="отчет" localSheetId="13" hidden="1">#REF!</definedName>
    <definedName name="отчет" localSheetId="20" hidden="1">#REF!</definedName>
    <definedName name="отчет" localSheetId="23" hidden="1">#REF!</definedName>
    <definedName name="отчет" localSheetId="1" hidden="1">#REF!</definedName>
    <definedName name="отчет" localSheetId="2" hidden="1">#REF!</definedName>
    <definedName name="отчет" hidden="1">#REF!</definedName>
    <definedName name="п" localSheetId="16">#REF!</definedName>
    <definedName name="п" localSheetId="12">#REF!</definedName>
    <definedName name="п" localSheetId="13">#REF!</definedName>
    <definedName name="п" localSheetId="20">#REF!</definedName>
    <definedName name="п" localSheetId="23">#REF!</definedName>
    <definedName name="п" localSheetId="1">#REF!</definedName>
    <definedName name="п" localSheetId="6">#REF!</definedName>
    <definedName name="п" localSheetId="2">#REF!</definedName>
    <definedName name="п" localSheetId="29">#REF!</definedName>
    <definedName name="п">#REF!</definedName>
    <definedName name="п1п1п1п1" localSheetId="16">'[9]2002(v1)'!#REF!</definedName>
    <definedName name="п1п1п1п1" localSheetId="12">'[9]2002(v1)'!#REF!</definedName>
    <definedName name="п1п1п1п1" localSheetId="13">'[9]2002(v1)'!#REF!</definedName>
    <definedName name="п1п1п1п1" localSheetId="20">'[9]2002(v1)'!#REF!</definedName>
    <definedName name="п1п1п1п1" localSheetId="23">'[9]2002(v1)'!#REF!</definedName>
    <definedName name="п1п1п1п1" localSheetId="1">'[9]2002(v1)'!#REF!</definedName>
    <definedName name="п1п1п1п1" localSheetId="2">'[9]2002(v1)'!#REF!</definedName>
    <definedName name="п1п1п1п1">'[9]2002(v1)'!#REF!</definedName>
    <definedName name="паыоаыпо" localSheetId="16">#REF!</definedName>
    <definedName name="паыоаыпо" localSheetId="12">#REF!</definedName>
    <definedName name="паыоаыпо" localSheetId="13">#REF!</definedName>
    <definedName name="паыоаыпо" localSheetId="20">#REF!</definedName>
    <definedName name="паыоаыпо" localSheetId="23">#REF!</definedName>
    <definedName name="паыоаыпо" localSheetId="1">#REF!</definedName>
    <definedName name="паыоаыпо" localSheetId="6">#REF!</definedName>
    <definedName name="паыоаыпо" localSheetId="2">#REF!</definedName>
    <definedName name="паыоаыпо" localSheetId="29">#REF!</definedName>
    <definedName name="паыоаыпо">#REF!</definedName>
    <definedName name="Пгород" localSheetId="16">#REF!</definedName>
    <definedName name="Пгород" localSheetId="12">#REF!</definedName>
    <definedName name="Пгород" localSheetId="13">#REF!</definedName>
    <definedName name="Пгород" localSheetId="20">#REF!</definedName>
    <definedName name="Пгород" localSheetId="23">#REF!</definedName>
    <definedName name="Пгород" localSheetId="1">#REF!</definedName>
    <definedName name="Пгород" localSheetId="6">#REF!</definedName>
    <definedName name="Пгород" localSheetId="2">#REF!</definedName>
    <definedName name="Пгород" localSheetId="29">#REF!</definedName>
    <definedName name="Пгород">#REF!</definedName>
    <definedName name="ПОКАЗАТЕЛИ_ДОЛГОСР.ПРОГНОЗА" localSheetId="16">'[10]2002(v2)'!#REF!</definedName>
    <definedName name="ПОКАЗАТЕЛИ_ДОЛГОСР.ПРОГНОЗА" localSheetId="12">'[10]2002(v2)'!#REF!</definedName>
    <definedName name="ПОКАЗАТЕЛИ_ДОЛГОСР.ПРОГНОЗА" localSheetId="13">'[10]2002(v2)'!#REF!</definedName>
    <definedName name="ПОКАЗАТЕЛИ_ДОЛГОСР.ПРОГНОЗА" localSheetId="20">'[10]2002(v2)'!#REF!</definedName>
    <definedName name="ПОКАЗАТЕЛИ_ДОЛГОСР.ПРОГНОЗА" localSheetId="23">'[10]2002(v2)'!#REF!</definedName>
    <definedName name="ПОКАЗАТЕЛИ_ДОЛГОСР.ПРОГНОЗА" localSheetId="1">'[10]2002(v2)'!#REF!</definedName>
    <definedName name="ПОКАЗАТЕЛИ_ДОЛГОСР.ПРОГНОЗА" localSheetId="6">'[10]2002(v2)'!#REF!</definedName>
    <definedName name="ПОКАЗАТЕЛИ_ДОЛГОСР.ПРОГНОЗА" localSheetId="2">'[10]2002(v2)'!#REF!</definedName>
    <definedName name="ПОКАЗАТЕЛИ_ДОЛГОСР.ПРОГНОЗА">'[10]2002(v2)'!#REF!</definedName>
    <definedName name="пппп" localSheetId="16">'[9]2002(v1)'!#REF!</definedName>
    <definedName name="пппп" localSheetId="12">'[9]2002(v1)'!#REF!</definedName>
    <definedName name="пппп" localSheetId="13">'[9]2002(v1)'!#REF!</definedName>
    <definedName name="пппп" localSheetId="20">'[9]2002(v1)'!#REF!</definedName>
    <definedName name="пппп" localSheetId="23">'[9]2002(v1)'!#REF!</definedName>
    <definedName name="пппп" localSheetId="1">'[9]2002(v1)'!#REF!</definedName>
    <definedName name="пппп" localSheetId="6">'[9]2002(v1)'!#REF!</definedName>
    <definedName name="пппп" localSheetId="2">'[9]2002(v1)'!#REF!</definedName>
    <definedName name="пппп">'[9]2002(v1)'!#REF!</definedName>
    <definedName name="прапр" localSheetId="16">[7]ПРОГНОЗ_1!#REF!</definedName>
    <definedName name="прапр" localSheetId="12">[7]ПРОГНОЗ_1!#REF!</definedName>
    <definedName name="прапр" localSheetId="13">[7]ПРОГНОЗ_1!#REF!</definedName>
    <definedName name="прапр" localSheetId="20">[7]ПРОГНОЗ_1!#REF!</definedName>
    <definedName name="прапр" localSheetId="23">[7]ПРОГНОЗ_1!#REF!</definedName>
    <definedName name="прапр" localSheetId="1">[7]ПРОГНОЗ_1!#REF!</definedName>
    <definedName name="прапр" localSheetId="6">[7]ПРОГНОЗ_1!#REF!</definedName>
    <definedName name="прапр" localSheetId="2">[7]ПРОГНОЗ_1!#REF!</definedName>
    <definedName name="прапр">[7]ПРОГНОЗ_1!#REF!</definedName>
    <definedName name="прво" localSheetId="16">#REF!</definedName>
    <definedName name="прво" localSheetId="12">#REF!</definedName>
    <definedName name="прво" localSheetId="13">#REF!</definedName>
    <definedName name="прво" localSheetId="20">#REF!</definedName>
    <definedName name="прво" localSheetId="23">#REF!</definedName>
    <definedName name="прво" localSheetId="1">#REF!</definedName>
    <definedName name="прво" localSheetId="6">#REF!</definedName>
    <definedName name="прво" localSheetId="2">#REF!</definedName>
    <definedName name="прво" localSheetId="29">#REF!</definedName>
    <definedName name="прво">#REF!</definedName>
    <definedName name="привет" localSheetId="16">#REF!</definedName>
    <definedName name="привет" localSheetId="12">#REF!</definedName>
    <definedName name="привет" localSheetId="13">#REF!</definedName>
    <definedName name="привет" localSheetId="20">#REF!</definedName>
    <definedName name="привет" localSheetId="23">#REF!</definedName>
    <definedName name="привет" localSheetId="1">#REF!</definedName>
    <definedName name="привет" localSheetId="6">#REF!</definedName>
    <definedName name="привет" localSheetId="2">#REF!</definedName>
    <definedName name="привет">#REF!</definedName>
    <definedName name="присмотр" localSheetId="12" hidden="1">#REF!</definedName>
    <definedName name="присмотр" localSheetId="13" hidden="1">#REF!</definedName>
    <definedName name="присмотр" localSheetId="23" hidden="1">#REF!</definedName>
    <definedName name="присмотр" localSheetId="1" hidden="1">#REF!</definedName>
    <definedName name="присмотр" localSheetId="2" hidden="1">#REF!</definedName>
    <definedName name="присмотр" hidden="1">#REF!</definedName>
    <definedName name="про" localSheetId="16">#REF!</definedName>
    <definedName name="про" localSheetId="12">#REF!</definedName>
    <definedName name="про" localSheetId="13">#REF!</definedName>
    <definedName name="про" localSheetId="20">#REF!</definedName>
    <definedName name="про" localSheetId="23">#REF!</definedName>
    <definedName name="про" localSheetId="1">#REF!</definedName>
    <definedName name="про" localSheetId="6">#REF!</definedName>
    <definedName name="про" localSheetId="2">#REF!</definedName>
    <definedName name="про" localSheetId="29">#REF!</definedName>
    <definedName name="про">#REF!</definedName>
    <definedName name="проалвдфщшкопрнео" localSheetId="16">#REF!</definedName>
    <definedName name="проалвдфщшкопрнео" localSheetId="12">#REF!</definedName>
    <definedName name="проалвдфщшкопрнео" localSheetId="13">#REF!</definedName>
    <definedName name="проалвдфщшкопрнео" localSheetId="20">#REF!</definedName>
    <definedName name="проалвдфщшкопрнео" localSheetId="23">#REF!</definedName>
    <definedName name="проалвдфщшкопрнео" localSheetId="1">#REF!</definedName>
    <definedName name="проалвдфщшкопрнео" localSheetId="2">#REF!</definedName>
    <definedName name="проалвдфщшкопрнео">#REF!</definedName>
    <definedName name="Прогноз97" localSheetId="16">[11]ПРОГНОЗ_1!#REF!</definedName>
    <definedName name="Прогноз97" localSheetId="12">[11]ПРОГНОЗ_1!#REF!</definedName>
    <definedName name="Прогноз97" localSheetId="13">[11]ПРОГНОЗ_1!#REF!</definedName>
    <definedName name="Прогноз97" localSheetId="20">[11]ПРОГНОЗ_1!#REF!</definedName>
    <definedName name="Прогноз97" localSheetId="23">[11]ПРОГНОЗ_1!#REF!</definedName>
    <definedName name="Прогноз97" localSheetId="1">[11]ПРОГНОЗ_1!#REF!</definedName>
    <definedName name="Прогноз97" localSheetId="6">[11]ПРОГНОЗ_1!#REF!</definedName>
    <definedName name="Прогноз97" localSheetId="2">[11]ПРОГНОЗ_1!#REF!</definedName>
    <definedName name="Прогноз97">[11]ПРОГНОЗ_1!#REF!</definedName>
    <definedName name="раз" localSheetId="12">#REF!</definedName>
    <definedName name="раз" localSheetId="13">#REF!</definedName>
    <definedName name="раз" localSheetId="22">#REF!</definedName>
    <definedName name="раз" localSheetId="23">#REF!</definedName>
    <definedName name="раз" localSheetId="1">#REF!</definedName>
    <definedName name="раз" localSheetId="2">#REF!</definedName>
    <definedName name="раз">#REF!</definedName>
    <definedName name="раолдраод" localSheetId="16">#REF!</definedName>
    <definedName name="раолдраод" localSheetId="12">#REF!</definedName>
    <definedName name="раолдраод" localSheetId="13">#REF!</definedName>
    <definedName name="раолдраод" localSheetId="20">#REF!</definedName>
    <definedName name="раолдраод" localSheetId="23">#REF!</definedName>
    <definedName name="раолдраод" localSheetId="1">#REF!</definedName>
    <definedName name="раолдраод" localSheetId="6">#REF!</definedName>
    <definedName name="раолдраод" localSheetId="2">#REF!</definedName>
    <definedName name="раолдраод" localSheetId="29">#REF!</definedName>
    <definedName name="раолдраод">#REF!</definedName>
    <definedName name="ропор" localSheetId="16">#REF!</definedName>
    <definedName name="ропор" localSheetId="12">#REF!</definedName>
    <definedName name="ропор" localSheetId="13">#REF!</definedName>
    <definedName name="ропор" localSheetId="20">#REF!</definedName>
    <definedName name="ропор" localSheetId="23">#REF!</definedName>
    <definedName name="ропор" localSheetId="1">#REF!</definedName>
    <definedName name="ропор" localSheetId="2">#REF!</definedName>
    <definedName name="ропор">#REF!</definedName>
    <definedName name="ррр" localSheetId="12">#REF!</definedName>
    <definedName name="ррр" localSheetId="13">#REF!</definedName>
    <definedName name="ррр" localSheetId="23">#REF!</definedName>
    <definedName name="ррр" localSheetId="1">#REF!</definedName>
    <definedName name="ррр" localSheetId="2">#REF!</definedName>
    <definedName name="ррр">#REF!</definedName>
    <definedName name="сентябрь" localSheetId="16" hidden="1">#REF!</definedName>
    <definedName name="сентябрь" localSheetId="12" hidden="1">#REF!</definedName>
    <definedName name="сентябрь" localSheetId="13" hidden="1">#REF!</definedName>
    <definedName name="сентябрь" localSheetId="20" hidden="1">#REF!</definedName>
    <definedName name="сентябрь" localSheetId="23" hidden="1">#REF!</definedName>
    <definedName name="сентябрь" localSheetId="1" hidden="1">#REF!</definedName>
    <definedName name="сентябрь" localSheetId="9" hidden="1">#REF!</definedName>
    <definedName name="сентябрь" localSheetId="6" hidden="1">#REF!</definedName>
    <definedName name="сентябрь" localSheetId="2" hidden="1">#REF!</definedName>
    <definedName name="сентябрь" hidden="1">#REF!</definedName>
    <definedName name="сол" localSheetId="16" hidden="1">#REF!</definedName>
    <definedName name="сол" localSheetId="12" hidden="1">#REF!</definedName>
    <definedName name="сол" localSheetId="13" hidden="1">#REF!</definedName>
    <definedName name="сол" localSheetId="20" hidden="1">#REF!</definedName>
    <definedName name="сол" localSheetId="23" hidden="1">#REF!</definedName>
    <definedName name="сол" localSheetId="1" hidden="1">#REF!</definedName>
    <definedName name="сол" localSheetId="2" hidden="1">#REF!</definedName>
    <definedName name="сол" hidden="1">#REF!</definedName>
    <definedName name="соц" hidden="1">#REF!</definedName>
    <definedName name="СЮТ" localSheetId="12">#REF!</definedName>
    <definedName name="СЮТ" localSheetId="13">#REF!</definedName>
    <definedName name="СЮТ" localSheetId="23">#REF!</definedName>
    <definedName name="СЮТ" localSheetId="1">#REF!</definedName>
    <definedName name="СЮТ" localSheetId="2">#REF!</definedName>
    <definedName name="СЮТ">#REF!</definedName>
    <definedName name="уцкецукецк" localSheetId="16">'[9]2002(v1)'!#REF!</definedName>
    <definedName name="уцкецукецк" localSheetId="12">'[9]2002(v1)'!#REF!</definedName>
    <definedName name="уцкецукецк" localSheetId="13">'[9]2002(v1)'!#REF!</definedName>
    <definedName name="уцкецукецк" localSheetId="20">'[9]2002(v1)'!#REF!</definedName>
    <definedName name="уцкецукецк" localSheetId="23">'[9]2002(v1)'!#REF!</definedName>
    <definedName name="уцкецукецк" localSheetId="1">'[9]2002(v1)'!#REF!</definedName>
    <definedName name="уцкецукецк" localSheetId="6">'[9]2002(v1)'!#REF!</definedName>
    <definedName name="уцкецукецк" localSheetId="2">'[9]2002(v1)'!#REF!</definedName>
    <definedName name="уцкецукецк" localSheetId="29">'[9]2002(v1)'!#REF!</definedName>
    <definedName name="уцкецукецк">'[9]2002(v1)'!#REF!</definedName>
    <definedName name="фварварффврвр" localSheetId="16">'[5]Гр5(о)'!#REF!</definedName>
    <definedName name="фварварффврвр" localSheetId="12">'[5]Гр5(о)'!#REF!</definedName>
    <definedName name="фварварффврвр" localSheetId="13">'[5]Гр5(о)'!#REF!</definedName>
    <definedName name="фварварффврвр" localSheetId="20">'[5]Гр5(о)'!#REF!</definedName>
    <definedName name="фварварффврвр" localSheetId="23">'[5]Гр5(о)'!#REF!</definedName>
    <definedName name="фварварффврвр" localSheetId="1">'[5]Гр5(о)'!#REF!</definedName>
    <definedName name="фварварффврвр" localSheetId="6">'[5]Гр5(о)'!#REF!</definedName>
    <definedName name="фварварффврвр" localSheetId="2">'[5]Гр5(о)'!#REF!</definedName>
    <definedName name="фварварффврвр">'[5]Гр5(о)'!#REF!</definedName>
    <definedName name="фварфварфр" localSheetId="16">#REF!</definedName>
    <definedName name="фварфварфр" localSheetId="12">#REF!</definedName>
    <definedName name="фварфварфр" localSheetId="13">#REF!</definedName>
    <definedName name="фварфварфр" localSheetId="20">#REF!</definedName>
    <definedName name="фварфварфр" localSheetId="23">#REF!</definedName>
    <definedName name="фварфварфр" localSheetId="1">#REF!</definedName>
    <definedName name="фварфварфр" localSheetId="6">#REF!</definedName>
    <definedName name="фварфварфр" localSheetId="2">#REF!</definedName>
    <definedName name="фварфварфр" localSheetId="29">#REF!</definedName>
    <definedName name="фварфварфр">#REF!</definedName>
    <definedName name="фврафврварфвра" localSheetId="16">[6]ПРОГНОЗ_1!#REF!</definedName>
    <definedName name="фврафврварфвра" localSheetId="12">[6]ПРОГНОЗ_1!#REF!</definedName>
    <definedName name="фврафврварфвра" localSheetId="13">[6]ПРОГНОЗ_1!#REF!</definedName>
    <definedName name="фврафврварфвра" localSheetId="20">[6]ПРОГНОЗ_1!#REF!</definedName>
    <definedName name="фврафврварфвра" localSheetId="23">[6]ПРОГНОЗ_1!#REF!</definedName>
    <definedName name="фврафврварфвра" localSheetId="1">[6]ПРОГНОЗ_1!#REF!</definedName>
    <definedName name="фврафврварфвра" localSheetId="6">[6]ПРОГНОЗ_1!#REF!</definedName>
    <definedName name="фврафврварфвра" localSheetId="2">[6]ПРОГНОЗ_1!#REF!</definedName>
    <definedName name="фврафврварфвра" localSheetId="29">[6]ПРОГНОЗ_1!#REF!</definedName>
    <definedName name="фврафврварфвра">[6]ПРОГНОЗ_1!#REF!</definedName>
    <definedName name="февраль" localSheetId="16" hidden="1">#REF!</definedName>
    <definedName name="февраль" localSheetId="12" hidden="1">#REF!</definedName>
    <definedName name="февраль" localSheetId="13" hidden="1">#REF!</definedName>
    <definedName name="февраль" localSheetId="20" hidden="1">#REF!</definedName>
    <definedName name="февраль" localSheetId="23" hidden="1">#REF!</definedName>
    <definedName name="февраль" localSheetId="1" hidden="1">#REF!</definedName>
    <definedName name="февраль" localSheetId="9" hidden="1">#REF!</definedName>
    <definedName name="февраль" localSheetId="6" hidden="1">#REF!</definedName>
    <definedName name="февраль" localSheetId="2" hidden="1">#REF!</definedName>
    <definedName name="февраль" hidden="1">#REF!</definedName>
    <definedName name="фф" localSheetId="16">'[12]Гр5(о)'!#REF!</definedName>
    <definedName name="фф" localSheetId="12">'[12]Гр5(о)'!#REF!</definedName>
    <definedName name="фф" localSheetId="13">'[12]Гр5(о)'!#REF!</definedName>
    <definedName name="фф" localSheetId="20">'[12]Гр5(о)'!#REF!</definedName>
    <definedName name="фф" localSheetId="23">'[12]Гр5(о)'!#REF!</definedName>
    <definedName name="фф" localSheetId="1">'[12]Гр5(о)'!#REF!</definedName>
    <definedName name="фф" localSheetId="6">'[12]Гр5(о)'!#REF!</definedName>
    <definedName name="фф" localSheetId="2">'[12]Гр5(о)'!#REF!</definedName>
    <definedName name="фф">'[12]Гр5(о)'!#REF!</definedName>
    <definedName name="ффккуеуцкеукеуеуцке" localSheetId="16">#REF!</definedName>
    <definedName name="ффккуеуцкеукеуеуцке" localSheetId="12">#REF!</definedName>
    <definedName name="ффккуеуцкеукеуеуцке" localSheetId="13">#REF!</definedName>
    <definedName name="ффккуеуцкеукеуеуцке" localSheetId="20">#REF!</definedName>
    <definedName name="ффккуеуцкеукеуеуцке" localSheetId="23">#REF!</definedName>
    <definedName name="ффккуеуцкеукеуеуцке" localSheetId="1">#REF!</definedName>
    <definedName name="ффккуеуцкеукеуеуцке" localSheetId="6">#REF!</definedName>
    <definedName name="ффккуеуцкеукеуеуцке" localSheetId="2">#REF!</definedName>
    <definedName name="ффккуеуцкеукеуеуцке" localSheetId="29">#REF!</definedName>
    <definedName name="ффккуеуцкеукеуеуцке">#REF!</definedName>
    <definedName name="ффф" localSheetId="16">#REF!</definedName>
    <definedName name="ффф" localSheetId="12">#REF!</definedName>
    <definedName name="ффф" localSheetId="13">#REF!</definedName>
    <definedName name="ффф" localSheetId="20">#REF!</definedName>
    <definedName name="ффф" localSheetId="23">#REF!</definedName>
    <definedName name="ффф" localSheetId="1">#REF!</definedName>
    <definedName name="ффф" localSheetId="6">#REF!</definedName>
    <definedName name="ффф" localSheetId="2">#REF!</definedName>
    <definedName name="ффф" localSheetId="29">#REF!</definedName>
    <definedName name="ффф">#REF!</definedName>
    <definedName name="цуецуецу" localSheetId="16">#REF!</definedName>
    <definedName name="цуецуецу" localSheetId="12">#REF!</definedName>
    <definedName name="цуецуецу" localSheetId="13">#REF!</definedName>
    <definedName name="цуецуецу" localSheetId="20">#REF!</definedName>
    <definedName name="цуецуецу" localSheetId="23">#REF!</definedName>
    <definedName name="цуецуецу" localSheetId="1">#REF!</definedName>
    <definedName name="цуецуецу" localSheetId="6">#REF!</definedName>
    <definedName name="цуецуецу" localSheetId="2">#REF!</definedName>
    <definedName name="цуецуецу" localSheetId="29">#REF!</definedName>
    <definedName name="цуецуецу">#REF!</definedName>
    <definedName name="цук" localSheetId="16">'[10]2002(v2)'!#REF!</definedName>
    <definedName name="цук" localSheetId="12">'[10]2002(v2)'!#REF!</definedName>
    <definedName name="цук" localSheetId="13">'[10]2002(v2)'!#REF!</definedName>
    <definedName name="цук" localSheetId="20">'[10]2002(v2)'!#REF!</definedName>
    <definedName name="цук" localSheetId="23">'[10]2002(v2)'!#REF!</definedName>
    <definedName name="цук" localSheetId="1">'[10]2002(v2)'!#REF!</definedName>
    <definedName name="цук" localSheetId="6">'[10]2002(v2)'!#REF!</definedName>
    <definedName name="цук" localSheetId="2">'[10]2002(v2)'!#REF!</definedName>
    <definedName name="цук">'[10]2002(v2)'!#REF!</definedName>
    <definedName name="цукеукеук" localSheetId="16">[7]ПРОГНОЗ_1!#REF!</definedName>
    <definedName name="цукеукеук" localSheetId="12">[7]ПРОГНОЗ_1!#REF!</definedName>
    <definedName name="цукеукеук" localSheetId="13">[7]ПРОГНОЗ_1!#REF!</definedName>
    <definedName name="цукеукеук" localSheetId="20">[7]ПРОГНОЗ_1!#REF!</definedName>
    <definedName name="цукеукеук" localSheetId="23">[7]ПРОГНОЗ_1!#REF!</definedName>
    <definedName name="цукеукеук" localSheetId="1">[7]ПРОГНОЗ_1!#REF!</definedName>
    <definedName name="цукеукеук" localSheetId="6">[7]ПРОГНОЗ_1!#REF!</definedName>
    <definedName name="цукеукеук" localSheetId="2">[7]ПРОГНОЗ_1!#REF!</definedName>
    <definedName name="цукеукеук">[7]ПРОГНОЗ_1!#REF!</definedName>
    <definedName name="цукецку" localSheetId="16">[11]ПРОГНОЗ_1!#REF!</definedName>
    <definedName name="цукецку" localSheetId="12">[11]ПРОГНОЗ_1!#REF!</definedName>
    <definedName name="цукецку" localSheetId="13">[11]ПРОГНОЗ_1!#REF!</definedName>
    <definedName name="цукецку" localSheetId="20">[11]ПРОГНОЗ_1!#REF!</definedName>
    <definedName name="цукецку" localSheetId="23">[11]ПРОГНОЗ_1!#REF!</definedName>
    <definedName name="цукецку" localSheetId="1">[11]ПРОГНОЗ_1!#REF!</definedName>
    <definedName name="цукецку" localSheetId="6">[11]ПРОГНОЗ_1!#REF!</definedName>
    <definedName name="цукецку" localSheetId="2">[11]ПРОГНОЗ_1!#REF!</definedName>
    <definedName name="цукецку">[11]ПРОГНОЗ_1!#REF!</definedName>
    <definedName name="цукецуке" localSheetId="16">#REF!</definedName>
    <definedName name="цукецуке" localSheetId="12">#REF!</definedName>
    <definedName name="цукецуке" localSheetId="13">#REF!</definedName>
    <definedName name="цукецуке" localSheetId="20">#REF!</definedName>
    <definedName name="цукецуке" localSheetId="23">#REF!</definedName>
    <definedName name="цукецуке" localSheetId="1">#REF!</definedName>
    <definedName name="цукецуке" localSheetId="6">#REF!</definedName>
    <definedName name="цукецуке" localSheetId="2">#REF!</definedName>
    <definedName name="цукецуке" localSheetId="29">#REF!</definedName>
    <definedName name="цукецуке">#REF!</definedName>
    <definedName name="цукецукеуце" localSheetId="16">'[8]Гр5(о)'!#REF!</definedName>
    <definedName name="цукецукеуце" localSheetId="12">'[8]Гр5(о)'!#REF!</definedName>
    <definedName name="цукецукеуце" localSheetId="13">'[8]Гр5(о)'!#REF!</definedName>
    <definedName name="цукецукеуце" localSheetId="20">'[8]Гр5(о)'!#REF!</definedName>
    <definedName name="цукецукеуце" localSheetId="23">'[8]Гр5(о)'!#REF!</definedName>
    <definedName name="цукецукеуце" localSheetId="1">'[8]Гр5(о)'!#REF!</definedName>
    <definedName name="цукецукеуце" localSheetId="6">'[8]Гр5(о)'!#REF!</definedName>
    <definedName name="цукецукеуце" localSheetId="2">'[8]Гр5(о)'!#REF!</definedName>
    <definedName name="цукецукеуце" localSheetId="29">'[8]Гр5(о)'!#REF!</definedName>
    <definedName name="цукецукеуце">'[8]Гр5(о)'!#REF!</definedName>
    <definedName name="цуцуе" localSheetId="16">'[3]Гр5(о)'!#REF!</definedName>
    <definedName name="цуцуе" localSheetId="12">'[3]Гр5(о)'!#REF!</definedName>
    <definedName name="цуцуе" localSheetId="13">'[3]Гр5(о)'!#REF!</definedName>
    <definedName name="цуцуе" localSheetId="20">'[3]Гр5(о)'!#REF!</definedName>
    <definedName name="цуцуе" localSheetId="23">'[3]Гр5(о)'!#REF!</definedName>
    <definedName name="цуцуе" localSheetId="1">'[3]Гр5(о)'!#REF!</definedName>
    <definedName name="цуцуе" localSheetId="6">'[3]Гр5(о)'!#REF!</definedName>
    <definedName name="цуцуе" localSheetId="2">'[3]Гр5(о)'!#REF!</definedName>
    <definedName name="цуцуе">'[3]Гр5(о)'!#REF!</definedName>
    <definedName name="чварьлврл" localSheetId="16">[2]ПРОГНОЗ_1!#REF!</definedName>
    <definedName name="чварьлврл" localSheetId="12">[2]ПРОГНОЗ_1!#REF!</definedName>
    <definedName name="чварьлврл" localSheetId="13">[2]ПРОГНОЗ_1!#REF!</definedName>
    <definedName name="чварьлврл" localSheetId="20">[2]ПРОГНОЗ_1!#REF!</definedName>
    <definedName name="чварьлврл" localSheetId="23">[2]ПРОГНОЗ_1!#REF!</definedName>
    <definedName name="чварьлврл" localSheetId="1">[2]ПРОГНОЗ_1!#REF!</definedName>
    <definedName name="чварьлврл" localSheetId="6">[2]ПРОГНОЗ_1!#REF!</definedName>
    <definedName name="чварьлврл" localSheetId="2">[2]ПРОГНОЗ_1!#REF!</definedName>
    <definedName name="чварьлврл">[2]ПРОГНОЗ_1!#REF!</definedName>
    <definedName name="шщзо" localSheetId="12">'[3]Гр5(о)'!#REF!</definedName>
    <definedName name="шщзо" localSheetId="13">'[3]Гр5(о)'!#REF!</definedName>
    <definedName name="шщзо" localSheetId="23">'[3]Гр5(о)'!#REF!</definedName>
    <definedName name="шщзо" localSheetId="1">'[3]Гр5(о)'!#REF!</definedName>
    <definedName name="шщзо" localSheetId="2">'[3]Гр5(о)'!#REF!</definedName>
    <definedName name="шщзо">'[3]Гр5(о)'!#REF!</definedName>
    <definedName name="ыаоапо" localSheetId="16">#REF!</definedName>
    <definedName name="ыаоапо" localSheetId="12">#REF!</definedName>
    <definedName name="ыаоапо" localSheetId="13">#REF!</definedName>
    <definedName name="ыаоапо" localSheetId="20">#REF!</definedName>
    <definedName name="ыаоапо" localSheetId="23">#REF!</definedName>
    <definedName name="ыаоапо" localSheetId="1">#REF!</definedName>
    <definedName name="ыаоапо" localSheetId="6">#REF!</definedName>
    <definedName name="ыаоапо" localSheetId="2">#REF!</definedName>
    <definedName name="ыаоапо" localSheetId="29">#REF!</definedName>
    <definedName name="ыаоапо">#REF!</definedName>
    <definedName name="ыапоапо" localSheetId="16">#REF!</definedName>
    <definedName name="ыапоапо" localSheetId="12">#REF!</definedName>
    <definedName name="ыапоапо" localSheetId="13">#REF!</definedName>
    <definedName name="ыапоапо" localSheetId="20">#REF!</definedName>
    <definedName name="ыапоапо" localSheetId="23">#REF!</definedName>
    <definedName name="ыапоапо" localSheetId="1">#REF!</definedName>
    <definedName name="ыапоапо" localSheetId="6">#REF!</definedName>
    <definedName name="ыапоапо" localSheetId="2">#REF!</definedName>
    <definedName name="ыапоапо" localSheetId="29">#REF!</definedName>
    <definedName name="ыапоапо">#REF!</definedName>
    <definedName name="ыапоыпао" localSheetId="16">#REF!</definedName>
    <definedName name="ыапоыпао" localSheetId="12">#REF!</definedName>
    <definedName name="ыапоыпао" localSheetId="13">#REF!</definedName>
    <definedName name="ыапоыпао" localSheetId="20">#REF!</definedName>
    <definedName name="ыапоыпао" localSheetId="23">#REF!</definedName>
    <definedName name="ыапоыпао" localSheetId="1">#REF!</definedName>
    <definedName name="ыапоыпао" localSheetId="6">#REF!</definedName>
    <definedName name="ыапоыпао" localSheetId="2">#REF!</definedName>
    <definedName name="ыапоыпао" localSheetId="29">#REF!</definedName>
    <definedName name="ыапоыпао">#REF!</definedName>
    <definedName name="ыпаоапоы" localSheetId="16">#REF!</definedName>
    <definedName name="ыпаоапоы" localSheetId="12">#REF!</definedName>
    <definedName name="ыпаоапоы" localSheetId="13">#REF!</definedName>
    <definedName name="ыпаоапоы" localSheetId="20">#REF!</definedName>
    <definedName name="ыпаоапоы" localSheetId="23">#REF!</definedName>
    <definedName name="ыпаоапоы" localSheetId="1">#REF!</definedName>
    <definedName name="ыпаоапоы" localSheetId="6">#REF!</definedName>
    <definedName name="ыпаоапоы" localSheetId="2">#REF!</definedName>
    <definedName name="ыпаоапоы" localSheetId="29">#REF!</definedName>
    <definedName name="ыпаоапоы">#REF!</definedName>
    <definedName name="ыпаоыапо" localSheetId="16">[1]ПРОГНОЗ_1!#REF!</definedName>
    <definedName name="ыпаоыапо" localSheetId="12">[1]ПРОГНОЗ_1!#REF!</definedName>
    <definedName name="ыпаоыапо" localSheetId="13">[1]ПРОГНОЗ_1!#REF!</definedName>
    <definedName name="ыпаоыапо" localSheetId="20">[1]ПРОГНОЗ_1!#REF!</definedName>
    <definedName name="ыпаоыапо" localSheetId="23">[1]ПРОГНОЗ_1!#REF!</definedName>
    <definedName name="ыпаоыапо" localSheetId="1">[1]ПРОГНОЗ_1!#REF!</definedName>
    <definedName name="ыпаоыапо" localSheetId="6">[1]ПРОГНОЗ_1!#REF!</definedName>
    <definedName name="ыпаоыапо" localSheetId="2">[1]ПРОГНОЗ_1!#REF!</definedName>
    <definedName name="ыпаоыапо">[1]ПРОГНОЗ_1!#REF!</definedName>
    <definedName name="ЫЫЫ" localSheetId="12" hidden="1">#REF!</definedName>
    <definedName name="ЫЫЫ" localSheetId="13" hidden="1">#REF!</definedName>
    <definedName name="ЫЫЫ" localSheetId="23" hidden="1">#REF!</definedName>
    <definedName name="ЫЫЫ" localSheetId="1" hidden="1">#REF!</definedName>
    <definedName name="ЫЫЫ" hidden="1">#REF!</definedName>
  </definedNames>
  <calcPr calcId="162913"/>
  <customWorkbookViews>
    <customWorkbookView name="Злобина Александра Александровна - Личное представление" guid="{30716F4C-E2EB-4CBA-BC4C-E3731007C035}" mergeInterval="0" personalView="1" maximized="1" xWindow="-8" yWindow="-8" windowWidth="1936" windowHeight="1056" tabRatio="737" activeSheetId="4"/>
    <customWorkbookView name="Соколова Татьяна Викторовна - Личное представление" guid="{4660ED57-C31A-43C4-A05C-DF263EC238D0}" mergeInterval="0" personalView="1" maximized="1" xWindow="-9" yWindow="-9" windowWidth="1938" windowHeight="1050" tabRatio="896" activeSheetId="4"/>
    <customWorkbookView name="Лещенко Александра Александровна - Личное представление" guid="{413FE589-EB44-4ED3-8D71-DDB7E5500C49}" mergeInterval="0" personalView="1" maximized="1" xWindow="-8" yWindow="-8" windowWidth="1936" windowHeight="1056" tabRatio="945" activeSheetId="7"/>
    <customWorkbookView name="Попова Екатерина Николаевна - Личное представление" guid="{3811DC27-6C9C-4281-989A-478EAFEC2147}" mergeInterval="0" personalView="1" maximized="1" xWindow="-8" yWindow="-8" windowWidth="1936" windowHeight="1056" tabRatio="944" activeSheetId="12"/>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Быкова Дарья Львовна - Личное представление" guid="{4DDEBF15-3C9F-44C3-B78F-AE382BE678C1}" mergeInterval="0" personalView="1" maximized="1" xWindow="-8" yWindow="-8" windowWidth="1936" windowHeight="1056" tabRatio="939" activeSheetId="7"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6"/>
    <customWorkbookView name="Засядько Наталья Викторовна - Личное представление" guid="{B72699BC-299D-42B7-A978-9B23F399AA23}" mergeInterval="0" personalView="1" maximized="1" xWindow="-8" yWindow="-8" windowWidth="1936" windowHeight="1056" tabRatio="945" activeSheetId="7"/>
    <customWorkbookView name="Габенко Ольга Анатольевна - Личное представление" guid="{0E06F122-7DC3-4CE3-AFC9-AD85662B9271}" mergeInterval="0" personalView="1" maximized="1" xWindow="-8" yWindow="-8" windowWidth="1936" windowHeight="1056" tabRatio="924" activeSheetId="20"/>
  </customWorkbookViews>
</workbook>
</file>

<file path=xl/calcChain.xml><?xml version="1.0" encoding="utf-8"?>
<calcChain xmlns="http://schemas.openxmlformats.org/spreadsheetml/2006/main">
  <c r="D3" i="31" l="1"/>
  <c r="D2" i="31"/>
  <c r="D1" i="31"/>
  <c r="AI33" i="7" l="1"/>
  <c r="AJ33" i="7"/>
  <c r="AK33" i="7"/>
  <c r="AL33" i="7"/>
  <c r="AM33" i="7"/>
  <c r="AN33" i="7"/>
  <c r="AO33" i="7"/>
  <c r="AP33" i="7"/>
  <c r="AQ33" i="7"/>
  <c r="AR33" i="7"/>
  <c r="AH33" i="7"/>
  <c r="AR36" i="7"/>
  <c r="AI36" i="7"/>
  <c r="AJ36" i="7"/>
  <c r="AK36" i="7"/>
  <c r="AL36" i="7"/>
  <c r="AM36" i="7"/>
  <c r="AN36" i="7"/>
  <c r="AO36" i="7"/>
  <c r="AP36" i="7"/>
  <c r="AQ36" i="7"/>
  <c r="AH36" i="7"/>
  <c r="G36" i="16"/>
  <c r="O4" i="2" l="1"/>
  <c r="P4" i="2"/>
  <c r="O5" i="2"/>
  <c r="P5" i="2"/>
  <c r="O6" i="2"/>
  <c r="P6" i="2"/>
  <c r="O7" i="2"/>
  <c r="P7" i="2"/>
  <c r="O8" i="2"/>
  <c r="P8" i="2"/>
  <c r="N8" i="2"/>
  <c r="N7" i="2"/>
  <c r="N6" i="2"/>
  <c r="N5" i="2"/>
  <c r="N4" i="2"/>
  <c r="N58" i="1"/>
  <c r="N7" i="1"/>
  <c r="E19" i="22" l="1"/>
  <c r="E18" i="22" s="1"/>
  <c r="Q18" i="22"/>
  <c r="P18" i="22"/>
  <c r="O18" i="22"/>
  <c r="N18" i="22"/>
  <c r="M18" i="22"/>
  <c r="L18" i="22"/>
  <c r="K18" i="22"/>
  <c r="J18" i="22"/>
  <c r="I18" i="22"/>
  <c r="H18" i="22"/>
  <c r="G18" i="22"/>
  <c r="F18" i="22"/>
  <c r="E17" i="22"/>
  <c r="E16" i="22" s="1"/>
  <c r="Q16" i="22"/>
  <c r="P16" i="22"/>
  <c r="O16" i="22"/>
  <c r="N16" i="22"/>
  <c r="M16" i="22"/>
  <c r="L16" i="22"/>
  <c r="K16" i="22"/>
  <c r="J16" i="22"/>
  <c r="I16" i="22"/>
  <c r="H16" i="22"/>
  <c r="G16" i="22"/>
  <c r="F16" i="22"/>
  <c r="E15" i="22"/>
  <c r="E14" i="22" s="1"/>
  <c r="Q14" i="22"/>
  <c r="P14" i="22"/>
  <c r="O14" i="22"/>
  <c r="N14" i="22"/>
  <c r="M14" i="22"/>
  <c r="L14" i="22"/>
  <c r="K14" i="22"/>
  <c r="J14" i="22"/>
  <c r="I14" i="22"/>
  <c r="H14" i="22"/>
  <c r="G14" i="22"/>
  <c r="F14" i="22"/>
  <c r="E13" i="22"/>
  <c r="E12" i="22" s="1"/>
  <c r="Q12" i="22"/>
  <c r="P12" i="22"/>
  <c r="O12" i="22"/>
  <c r="N12" i="22"/>
  <c r="M12" i="22"/>
  <c r="L12" i="22"/>
  <c r="K12" i="22"/>
  <c r="J12" i="22"/>
  <c r="I12" i="22"/>
  <c r="H12" i="22"/>
  <c r="G12" i="22"/>
  <c r="F12" i="22"/>
  <c r="E11" i="22"/>
  <c r="E10" i="22" s="1"/>
  <c r="Q10" i="22"/>
  <c r="P10" i="22"/>
  <c r="O10" i="22"/>
  <c r="N10" i="22"/>
  <c r="M10" i="22"/>
  <c r="L10" i="22"/>
  <c r="K10" i="22"/>
  <c r="J10" i="22"/>
  <c r="I10" i="22"/>
  <c r="H10" i="22"/>
  <c r="G10" i="22"/>
  <c r="F10" i="22"/>
  <c r="E9" i="22"/>
  <c r="E8" i="22" s="1"/>
  <c r="F289" i="7" s="1"/>
  <c r="Q8" i="22"/>
  <c r="P8" i="22"/>
  <c r="O8" i="22"/>
  <c r="N8" i="22"/>
  <c r="M8" i="22"/>
  <c r="L8" i="22"/>
  <c r="K8" i="22"/>
  <c r="J8" i="22"/>
  <c r="I8" i="22"/>
  <c r="H8" i="22"/>
  <c r="G8" i="22"/>
  <c r="F8" i="22"/>
  <c r="F26" i="22"/>
  <c r="G26" i="22"/>
  <c r="H26" i="22"/>
  <c r="I26" i="22"/>
  <c r="J26" i="22"/>
  <c r="K26" i="22"/>
  <c r="L26" i="22"/>
  <c r="E27" i="22"/>
  <c r="E28" i="22"/>
  <c r="E29" i="22"/>
  <c r="E31" i="22"/>
  <c r="E30" i="22" s="1"/>
  <c r="L30" i="22"/>
  <c r="K30" i="22"/>
  <c r="J30" i="22"/>
  <c r="I30" i="22"/>
  <c r="H30" i="22"/>
  <c r="G30" i="22"/>
  <c r="F30" i="22"/>
  <c r="E26" i="22" l="1"/>
  <c r="E25" i="16" l="1"/>
  <c r="G25" i="16" s="1"/>
  <c r="E18" i="16"/>
  <c r="E17" i="16"/>
  <c r="G17" i="16" s="1"/>
  <c r="M6" i="15"/>
  <c r="H6" i="15"/>
  <c r="M5" i="15"/>
  <c r="M7" i="15" s="1"/>
  <c r="F150" i="7" s="1"/>
  <c r="J5" i="15"/>
  <c r="J7" i="15" s="1"/>
  <c r="F149" i="7" s="1"/>
  <c r="H5" i="15"/>
  <c r="H7" i="15" s="1"/>
  <c r="F34" i="7" s="1"/>
  <c r="N6" i="15" l="1"/>
  <c r="N5" i="15"/>
  <c r="E11" i="7"/>
  <c r="F5" i="9"/>
  <c r="N7" i="15" l="1"/>
  <c r="F36" i="28"/>
  <c r="F35" i="28" s="1"/>
  <c r="G35" i="28" s="1"/>
  <c r="C40" i="28" s="1"/>
  <c r="G34" i="28"/>
  <c r="G33" i="28"/>
  <c r="E33" i="28"/>
  <c r="G32" i="28"/>
  <c r="E32" i="28"/>
  <c r="F31" i="28"/>
  <c r="G31" i="28" s="1"/>
  <c r="C43" i="28" s="1"/>
  <c r="G30" i="28"/>
  <c r="F29" i="28"/>
  <c r="G29" i="28" s="1"/>
  <c r="C46" i="28" s="1"/>
  <c r="G28" i="28"/>
  <c r="F27" i="28"/>
  <c r="G27" i="28" s="1"/>
  <c r="C41" i="28" s="1"/>
  <c r="G26" i="28"/>
  <c r="G25" i="28"/>
  <c r="F24" i="28"/>
  <c r="E22" i="28"/>
  <c r="F22" i="28" s="1"/>
  <c r="E20" i="28"/>
  <c r="F20" i="28" s="1"/>
  <c r="F21" i="28" s="1"/>
  <c r="G21" i="28" s="1"/>
  <c r="E18" i="28"/>
  <c r="F18" i="28" s="1"/>
  <c r="E16" i="28"/>
  <c r="F16" i="28" s="1"/>
  <c r="E14" i="28"/>
  <c r="F14" i="28" s="1"/>
  <c r="E12" i="28"/>
  <c r="F12" i="28" s="1"/>
  <c r="F13" i="28" s="1"/>
  <c r="H11" i="28"/>
  <c r="H10" i="28"/>
  <c r="H37" i="28" s="1"/>
  <c r="C5" i="28"/>
  <c r="F19" i="28" l="1"/>
  <c r="G19" i="28" s="1"/>
  <c r="G18" i="28"/>
  <c r="G24" i="28"/>
  <c r="C45" i="28" s="1"/>
  <c r="C44" i="28"/>
  <c r="F15" i="28"/>
  <c r="G15" i="28" s="1"/>
  <c r="G14" i="28"/>
  <c r="G13" i="28"/>
  <c r="F23" i="28"/>
  <c r="G23" i="28" s="1"/>
  <c r="G22" i="28"/>
  <c r="G16" i="28"/>
  <c r="F17" i="28"/>
  <c r="G17" i="28" s="1"/>
  <c r="G12" i="28"/>
  <c r="G20" i="28"/>
  <c r="G36" i="28"/>
  <c r="G11" i="28" l="1"/>
  <c r="G10" i="28"/>
  <c r="F10" i="28"/>
  <c r="F37" i="28" s="1"/>
  <c r="F11" i="28"/>
  <c r="C42" i="28" l="1"/>
  <c r="C47" i="28" s="1"/>
  <c r="G37" i="28"/>
  <c r="J8" i="27" l="1"/>
  <c r="K8" i="27" s="1"/>
  <c r="N7" i="27"/>
  <c r="M7" i="27"/>
  <c r="I7" i="27"/>
  <c r="H7" i="27"/>
  <c r="F7" i="27"/>
  <c r="E7" i="27"/>
  <c r="D7" i="27"/>
  <c r="C7" i="27"/>
  <c r="K7" i="27" l="1"/>
  <c r="J7" i="27"/>
  <c r="AR6" i="30" l="1"/>
  <c r="AK6" i="30"/>
  <c r="AD6" i="30"/>
  <c r="W6" i="30"/>
  <c r="F204" i="7" s="1"/>
  <c r="F203" i="7" s="1"/>
  <c r="P6" i="30"/>
  <c r="I6" i="30"/>
  <c r="J21" i="26" l="1"/>
  <c r="K21" i="26" s="1"/>
  <c r="L21" i="26" s="1"/>
  <c r="J20" i="26"/>
  <c r="K20" i="26" s="1"/>
  <c r="L20" i="26" s="1"/>
  <c r="J19" i="26"/>
  <c r="K19" i="26" s="1"/>
  <c r="L19" i="26" s="1"/>
  <c r="J18" i="26"/>
  <c r="K18" i="26" s="1"/>
  <c r="L18" i="26" s="1"/>
  <c r="J17" i="26"/>
  <c r="K17" i="26" s="1"/>
  <c r="L17" i="26" s="1"/>
  <c r="J16" i="26"/>
  <c r="K16" i="26" s="1"/>
  <c r="G14" i="26"/>
  <c r="E14" i="26"/>
  <c r="D14" i="26"/>
  <c r="C14" i="26"/>
  <c r="L16" i="26" l="1"/>
  <c r="F104" i="19"/>
  <c r="F103" i="19"/>
  <c r="F102" i="19"/>
  <c r="F101" i="19"/>
  <c r="F100" i="19"/>
  <c r="F99" i="19"/>
  <c r="F98" i="19"/>
  <c r="F97" i="19"/>
  <c r="F96" i="19"/>
  <c r="F95" i="19"/>
  <c r="F94" i="19"/>
  <c r="F92" i="19"/>
  <c r="F91" i="19"/>
  <c r="F90" i="19"/>
  <c r="F89" i="19"/>
  <c r="F88" i="19"/>
  <c r="F87" i="19"/>
  <c r="F86" i="19"/>
  <c r="F85" i="19"/>
  <c r="F84" i="19"/>
  <c r="F83" i="19"/>
  <c r="F82" i="19"/>
  <c r="F81" i="19"/>
  <c r="F80" i="19"/>
  <c r="F79" i="19"/>
  <c r="F78" i="19"/>
  <c r="F77" i="19"/>
  <c r="F73" i="19"/>
  <c r="F72" i="19"/>
  <c r="F71" i="19"/>
  <c r="F70" i="19"/>
  <c r="F69" i="19"/>
  <c r="F68" i="19"/>
  <c r="F66" i="19"/>
  <c r="F65" i="19"/>
  <c r="F64" i="19"/>
  <c r="F63" i="19"/>
  <c r="F62" i="19"/>
  <c r="F61" i="19"/>
  <c r="F57" i="19"/>
  <c r="F56" i="19"/>
  <c r="F55" i="19"/>
  <c r="F54" i="19"/>
  <c r="F53" i="19"/>
  <c r="F52" i="19"/>
  <c r="F51" i="19"/>
  <c r="F50" i="19"/>
  <c r="F49" i="19"/>
  <c r="F47" i="19"/>
  <c r="F46" i="19"/>
  <c r="F45" i="19"/>
  <c r="F44" i="19"/>
  <c r="F43" i="19"/>
  <c r="F42" i="19"/>
  <c r="F41" i="19"/>
  <c r="F40" i="19"/>
  <c r="F39" i="19"/>
  <c r="F38" i="19"/>
  <c r="F37" i="19"/>
  <c r="F36" i="19"/>
  <c r="F35" i="19"/>
  <c r="F34" i="19"/>
  <c r="F32" i="19"/>
  <c r="F31" i="19"/>
  <c r="F30" i="19"/>
  <c r="F29" i="19"/>
  <c r="F28" i="19"/>
  <c r="F26" i="19"/>
  <c r="F25" i="19"/>
  <c r="F23" i="19"/>
  <c r="F22" i="19"/>
  <c r="F21" i="19"/>
  <c r="F20" i="19"/>
  <c r="F19" i="19"/>
  <c r="F18" i="19"/>
  <c r="F17" i="19"/>
  <c r="F16" i="19"/>
  <c r="F15" i="19"/>
  <c r="F14" i="19"/>
  <c r="F12" i="19"/>
  <c r="F11" i="19" s="1"/>
  <c r="F10" i="19"/>
  <c r="F8" i="19"/>
  <c r="F7" i="19" s="1"/>
  <c r="F33" i="19" l="1"/>
  <c r="M15" i="26"/>
  <c r="N15" i="26"/>
  <c r="O15" i="26" s="1"/>
  <c r="F48" i="19"/>
  <c r="F93" i="19"/>
  <c r="F67" i="19"/>
  <c r="F58" i="19" s="1"/>
  <c r="F6" i="19" s="1"/>
  <c r="F24" i="19"/>
  <c r="H100" i="14"/>
  <c r="G100" i="14"/>
  <c r="F100" i="14"/>
  <c r="E100" i="14"/>
  <c r="D100" i="14"/>
  <c r="C100" i="14"/>
  <c r="B100" i="14"/>
  <c r="I99" i="14"/>
  <c r="I98" i="14"/>
  <c r="I97" i="14"/>
  <c r="I96" i="14"/>
  <c r="I95" i="14"/>
  <c r="I94" i="14"/>
  <c r="I93" i="14"/>
  <c r="I92" i="14"/>
  <c r="I91" i="14"/>
  <c r="I90" i="14"/>
  <c r="I89" i="14"/>
  <c r="I88" i="14"/>
  <c r="J84" i="14"/>
  <c r="J83" i="14"/>
  <c r="H83" i="14"/>
  <c r="G83" i="14"/>
  <c r="F83" i="14"/>
  <c r="E83" i="14"/>
  <c r="D83" i="14"/>
  <c r="C83" i="14"/>
  <c r="B83" i="14"/>
  <c r="J82" i="14"/>
  <c r="H82" i="14"/>
  <c r="G82" i="14"/>
  <c r="F82" i="14"/>
  <c r="E82" i="14"/>
  <c r="D82" i="14"/>
  <c r="C82" i="14"/>
  <c r="B82" i="14"/>
  <c r="J81" i="14"/>
  <c r="H81" i="14"/>
  <c r="G81" i="14"/>
  <c r="F81" i="14"/>
  <c r="E81" i="14"/>
  <c r="D81" i="14"/>
  <c r="C81" i="14"/>
  <c r="B81" i="14"/>
  <c r="J80" i="14"/>
  <c r="H80" i="14"/>
  <c r="G80" i="14"/>
  <c r="F80" i="14"/>
  <c r="E80" i="14"/>
  <c r="D80" i="14"/>
  <c r="C80" i="14"/>
  <c r="B80" i="14"/>
  <c r="J79" i="14"/>
  <c r="H79" i="14"/>
  <c r="G79" i="14"/>
  <c r="F79" i="14"/>
  <c r="E79" i="14"/>
  <c r="D79" i="14"/>
  <c r="C79" i="14"/>
  <c r="B79" i="14"/>
  <c r="J78" i="14"/>
  <c r="H78" i="14"/>
  <c r="G78" i="14"/>
  <c r="F78" i="14"/>
  <c r="E78" i="14"/>
  <c r="E20" i="14" s="1"/>
  <c r="D78" i="14"/>
  <c r="C78" i="14"/>
  <c r="B78" i="14"/>
  <c r="J77" i="14"/>
  <c r="H77" i="14"/>
  <c r="G77" i="14"/>
  <c r="F77" i="14"/>
  <c r="E77" i="14"/>
  <c r="D77" i="14"/>
  <c r="C77" i="14"/>
  <c r="B77" i="14"/>
  <c r="J76" i="14"/>
  <c r="H76" i="14"/>
  <c r="G76" i="14"/>
  <c r="F76" i="14"/>
  <c r="E76" i="14"/>
  <c r="D76" i="14"/>
  <c r="C76" i="14"/>
  <c r="B76" i="14"/>
  <c r="J75" i="14"/>
  <c r="H75" i="14"/>
  <c r="G75" i="14"/>
  <c r="F75" i="14"/>
  <c r="E75" i="14"/>
  <c r="D75" i="14"/>
  <c r="C75" i="14"/>
  <c r="B75" i="14"/>
  <c r="J74" i="14"/>
  <c r="H74" i="14"/>
  <c r="G74" i="14"/>
  <c r="F74" i="14"/>
  <c r="E74" i="14"/>
  <c r="D74" i="14"/>
  <c r="C74" i="14"/>
  <c r="B74" i="14"/>
  <c r="J73" i="14"/>
  <c r="H73" i="14"/>
  <c r="G73" i="14"/>
  <c r="F73" i="14"/>
  <c r="E73" i="14"/>
  <c r="D73" i="14"/>
  <c r="C73" i="14"/>
  <c r="B73" i="14"/>
  <c r="J72" i="14"/>
  <c r="H72" i="14"/>
  <c r="G72" i="14"/>
  <c r="F72" i="14"/>
  <c r="E72" i="14"/>
  <c r="D72" i="14"/>
  <c r="C72" i="14"/>
  <c r="B72" i="14"/>
  <c r="J68" i="14"/>
  <c r="J67" i="14"/>
  <c r="H67" i="14"/>
  <c r="G67" i="14"/>
  <c r="F67" i="14"/>
  <c r="E67" i="14"/>
  <c r="D67" i="14"/>
  <c r="C67" i="14"/>
  <c r="B67" i="14"/>
  <c r="J66" i="14"/>
  <c r="H66" i="14"/>
  <c r="G66" i="14"/>
  <c r="F66" i="14"/>
  <c r="E66" i="14"/>
  <c r="D66" i="14"/>
  <c r="C66" i="14"/>
  <c r="B66" i="14"/>
  <c r="J65" i="14"/>
  <c r="H65" i="14"/>
  <c r="G65" i="14"/>
  <c r="F65" i="14"/>
  <c r="E65" i="14"/>
  <c r="D65" i="14"/>
  <c r="C65" i="14"/>
  <c r="B65" i="14"/>
  <c r="J64" i="14"/>
  <c r="H64" i="14"/>
  <c r="G64" i="14"/>
  <c r="F64" i="14"/>
  <c r="E64" i="14"/>
  <c r="D64" i="14"/>
  <c r="C64" i="14"/>
  <c r="B64" i="14"/>
  <c r="J63" i="14"/>
  <c r="H63" i="14"/>
  <c r="G63" i="14"/>
  <c r="F63" i="14"/>
  <c r="E63" i="14"/>
  <c r="D63" i="14"/>
  <c r="C63" i="14"/>
  <c r="B63" i="14"/>
  <c r="J62" i="14"/>
  <c r="H62" i="14"/>
  <c r="G62" i="14"/>
  <c r="F62" i="14"/>
  <c r="F20" i="14" s="1"/>
  <c r="E62" i="14"/>
  <c r="D62" i="14"/>
  <c r="C62" i="14"/>
  <c r="B62" i="14"/>
  <c r="J61" i="14"/>
  <c r="H61" i="14"/>
  <c r="H19" i="14" s="1"/>
  <c r="G61" i="14"/>
  <c r="F61" i="14"/>
  <c r="E61" i="14"/>
  <c r="D61" i="14"/>
  <c r="C61" i="14"/>
  <c r="B61" i="14"/>
  <c r="B19" i="14" s="1"/>
  <c r="J60" i="14"/>
  <c r="H60" i="14"/>
  <c r="G60" i="14"/>
  <c r="F60" i="14"/>
  <c r="E60" i="14"/>
  <c r="D60" i="14"/>
  <c r="C60" i="14"/>
  <c r="B60" i="14"/>
  <c r="J59" i="14"/>
  <c r="H59" i="14"/>
  <c r="G59" i="14"/>
  <c r="F59" i="14"/>
  <c r="F17" i="14" s="1"/>
  <c r="E59" i="14"/>
  <c r="D59" i="14"/>
  <c r="C59" i="14"/>
  <c r="B59" i="14"/>
  <c r="J58" i="14"/>
  <c r="H58" i="14"/>
  <c r="G58" i="14"/>
  <c r="F58" i="14"/>
  <c r="E58" i="14"/>
  <c r="D58" i="14"/>
  <c r="C58" i="14"/>
  <c r="B58" i="14"/>
  <c r="J57" i="14"/>
  <c r="H57" i="14"/>
  <c r="G57" i="14"/>
  <c r="F57" i="14"/>
  <c r="E57" i="14"/>
  <c r="D57" i="14"/>
  <c r="C57" i="14"/>
  <c r="B57" i="14"/>
  <c r="J56" i="14"/>
  <c r="H56" i="14"/>
  <c r="G56" i="14"/>
  <c r="F56" i="14"/>
  <c r="E56" i="14"/>
  <c r="D56" i="14"/>
  <c r="C56" i="14"/>
  <c r="B56" i="14"/>
  <c r="J52" i="14"/>
  <c r="J51" i="14"/>
  <c r="H51" i="14"/>
  <c r="G51" i="14"/>
  <c r="F51" i="14"/>
  <c r="E51" i="14"/>
  <c r="E25" i="14" s="1"/>
  <c r="D51" i="14"/>
  <c r="C51" i="14"/>
  <c r="B51" i="14"/>
  <c r="J50" i="14"/>
  <c r="H50" i="14"/>
  <c r="G50" i="14"/>
  <c r="F50" i="14"/>
  <c r="E50" i="14"/>
  <c r="E24" i="14" s="1"/>
  <c r="D50" i="14"/>
  <c r="C50" i="14"/>
  <c r="B50" i="14"/>
  <c r="B24" i="14" s="1"/>
  <c r="J49" i="14"/>
  <c r="H49" i="14"/>
  <c r="H23" i="14" s="1"/>
  <c r="G49" i="14"/>
  <c r="F49" i="14"/>
  <c r="E49" i="14"/>
  <c r="D49" i="14"/>
  <c r="D23" i="14" s="1"/>
  <c r="C49" i="14"/>
  <c r="B49" i="14"/>
  <c r="J48" i="14"/>
  <c r="H48" i="14"/>
  <c r="G48" i="14"/>
  <c r="F48" i="14"/>
  <c r="E48" i="14"/>
  <c r="E22" i="14" s="1"/>
  <c r="D48" i="14"/>
  <c r="C48" i="14"/>
  <c r="C22" i="14" s="1"/>
  <c r="B48" i="14"/>
  <c r="J47" i="14"/>
  <c r="H47" i="14"/>
  <c r="G47" i="14"/>
  <c r="F47" i="14"/>
  <c r="E47" i="14"/>
  <c r="D47" i="14"/>
  <c r="C47" i="14"/>
  <c r="B47" i="14"/>
  <c r="J46" i="14"/>
  <c r="H46" i="14"/>
  <c r="G46" i="14"/>
  <c r="F46" i="14"/>
  <c r="E46" i="14"/>
  <c r="D46" i="14"/>
  <c r="C46" i="14"/>
  <c r="B46" i="14"/>
  <c r="J45" i="14"/>
  <c r="H45" i="14"/>
  <c r="G45" i="14"/>
  <c r="F45" i="14"/>
  <c r="E45" i="14"/>
  <c r="D45" i="14"/>
  <c r="D19" i="14" s="1"/>
  <c r="C45" i="14"/>
  <c r="B45" i="14"/>
  <c r="J44" i="14"/>
  <c r="H44" i="14"/>
  <c r="H18" i="14" s="1"/>
  <c r="G44" i="14"/>
  <c r="F44" i="14"/>
  <c r="E44" i="14"/>
  <c r="D44" i="14"/>
  <c r="C44" i="14"/>
  <c r="B44" i="14"/>
  <c r="B18" i="14" s="1"/>
  <c r="J43" i="14"/>
  <c r="H43" i="14"/>
  <c r="G43" i="14"/>
  <c r="G17" i="14" s="1"/>
  <c r="F43" i="14"/>
  <c r="E43" i="14"/>
  <c r="D43" i="14"/>
  <c r="C43" i="14"/>
  <c r="B43" i="14"/>
  <c r="J42" i="14"/>
  <c r="H42" i="14"/>
  <c r="G42" i="14"/>
  <c r="F42" i="14"/>
  <c r="F16" i="14" s="1"/>
  <c r="E42" i="14"/>
  <c r="E16" i="14" s="1"/>
  <c r="D42" i="14"/>
  <c r="C42" i="14"/>
  <c r="C16" i="14" s="1"/>
  <c r="B42" i="14"/>
  <c r="J41" i="14"/>
  <c r="H41" i="14"/>
  <c r="H15" i="14" s="1"/>
  <c r="G41" i="14"/>
  <c r="F41" i="14"/>
  <c r="E41" i="14"/>
  <c r="D41" i="14"/>
  <c r="D15" i="14" s="1"/>
  <c r="C41" i="14"/>
  <c r="B41" i="14"/>
  <c r="J40" i="14"/>
  <c r="H40" i="14"/>
  <c r="G40" i="14"/>
  <c r="G52" i="14" s="1"/>
  <c r="F40" i="14"/>
  <c r="E40" i="14"/>
  <c r="D40" i="14"/>
  <c r="C40" i="14"/>
  <c r="B40" i="14"/>
  <c r="B52" i="14" s="1"/>
  <c r="B37" i="14"/>
  <c r="C37" i="14" s="1"/>
  <c r="L26" i="14"/>
  <c r="J26" i="14"/>
  <c r="L25" i="14"/>
  <c r="J25" i="14"/>
  <c r="F25" i="14"/>
  <c r="B25" i="14"/>
  <c r="L24" i="14"/>
  <c r="J24" i="14"/>
  <c r="L23" i="14"/>
  <c r="J23" i="14"/>
  <c r="L22" i="14"/>
  <c r="J22" i="14"/>
  <c r="G22" i="14"/>
  <c r="L21" i="14"/>
  <c r="J21" i="14"/>
  <c r="B21" i="14"/>
  <c r="L20" i="14"/>
  <c r="J20" i="14"/>
  <c r="L19" i="14"/>
  <c r="J19" i="14"/>
  <c r="F19" i="14"/>
  <c r="L18" i="14"/>
  <c r="J18" i="14"/>
  <c r="C18" i="14"/>
  <c r="L17" i="14"/>
  <c r="J17" i="14"/>
  <c r="L16" i="14"/>
  <c r="J16" i="14"/>
  <c r="G16" i="14"/>
  <c r="L15" i="14"/>
  <c r="J15" i="14"/>
  <c r="G15" i="14"/>
  <c r="L14" i="14"/>
  <c r="J14" i="14"/>
  <c r="M119" i="13"/>
  <c r="L119" i="13"/>
  <c r="K119" i="13"/>
  <c r="J119" i="13"/>
  <c r="N118" i="13"/>
  <c r="M118" i="13"/>
  <c r="L118" i="13"/>
  <c r="K118" i="13"/>
  <c r="J118" i="13"/>
  <c r="N117" i="13"/>
  <c r="M117" i="13"/>
  <c r="L117" i="13"/>
  <c r="K117" i="13"/>
  <c r="J117" i="13"/>
  <c r="N116" i="13"/>
  <c r="M116" i="13"/>
  <c r="L116" i="13"/>
  <c r="K116" i="13"/>
  <c r="J116" i="13"/>
  <c r="M115" i="13"/>
  <c r="L115" i="13"/>
  <c r="K115" i="13"/>
  <c r="J115" i="13"/>
  <c r="H115" i="13"/>
  <c r="N115" i="13" s="1"/>
  <c r="M114" i="13"/>
  <c r="L114" i="13"/>
  <c r="K114" i="13"/>
  <c r="J114" i="13"/>
  <c r="H114" i="13"/>
  <c r="N114" i="13" s="1"/>
  <c r="N113" i="13"/>
  <c r="M113" i="13"/>
  <c r="L113" i="13"/>
  <c r="K113" i="13"/>
  <c r="J113" i="13"/>
  <c r="N112" i="13"/>
  <c r="M112" i="13"/>
  <c r="L112" i="13"/>
  <c r="K112" i="13"/>
  <c r="J112" i="13"/>
  <c r="N111" i="13"/>
  <c r="M111" i="13"/>
  <c r="L111" i="13"/>
  <c r="K111" i="13"/>
  <c r="J111" i="13"/>
  <c r="N110" i="13"/>
  <c r="M110" i="13"/>
  <c r="L110" i="13"/>
  <c r="K110" i="13"/>
  <c r="J110" i="13"/>
  <c r="M109" i="13"/>
  <c r="L109" i="13"/>
  <c r="K109" i="13"/>
  <c r="J109" i="13"/>
  <c r="H109" i="13"/>
  <c r="N109" i="13" s="1"/>
  <c r="N108" i="13"/>
  <c r="M108" i="13"/>
  <c r="L108" i="13"/>
  <c r="K108" i="13"/>
  <c r="J108" i="13"/>
  <c r="N107" i="13"/>
  <c r="M107" i="13"/>
  <c r="L107" i="13"/>
  <c r="K107" i="13"/>
  <c r="J107" i="13"/>
  <c r="H107" i="13"/>
  <c r="M106" i="13"/>
  <c r="L106" i="13"/>
  <c r="K106" i="13"/>
  <c r="J106" i="13"/>
  <c r="N105" i="13"/>
  <c r="M105" i="13"/>
  <c r="L105" i="13"/>
  <c r="K105" i="13"/>
  <c r="J105" i="13"/>
  <c r="N104" i="13"/>
  <c r="M104" i="13"/>
  <c r="L104" i="13"/>
  <c r="K104" i="13"/>
  <c r="J104" i="13"/>
  <c r="M103" i="13"/>
  <c r="L103" i="13"/>
  <c r="K103" i="13"/>
  <c r="J103" i="13"/>
  <c r="H103" i="13"/>
  <c r="N103" i="13" s="1"/>
  <c r="M102" i="13"/>
  <c r="L102" i="13"/>
  <c r="K102" i="13"/>
  <c r="J102" i="13"/>
  <c r="H102" i="13"/>
  <c r="N102" i="13" s="1"/>
  <c r="M101" i="13"/>
  <c r="L101" i="13"/>
  <c r="K101" i="13"/>
  <c r="J101" i="13"/>
  <c r="H101" i="13"/>
  <c r="N101" i="13" s="1"/>
  <c r="M100" i="13"/>
  <c r="L100" i="13"/>
  <c r="K100" i="13"/>
  <c r="J100" i="13"/>
  <c r="H100" i="13"/>
  <c r="N100" i="13" s="1"/>
  <c r="M99" i="13"/>
  <c r="L99" i="13"/>
  <c r="K99" i="13"/>
  <c r="J99" i="13"/>
  <c r="H99" i="13"/>
  <c r="N99" i="13" s="1"/>
  <c r="M98" i="13"/>
  <c r="L98" i="13"/>
  <c r="K98" i="13"/>
  <c r="J98" i="13"/>
  <c r="H98" i="13"/>
  <c r="N98" i="13" s="1"/>
  <c r="M97" i="13"/>
  <c r="L97" i="13"/>
  <c r="K97" i="13"/>
  <c r="J97" i="13"/>
  <c r="H97" i="13"/>
  <c r="N97" i="13" s="1"/>
  <c r="M96" i="13"/>
  <c r="L96" i="13"/>
  <c r="K96" i="13"/>
  <c r="J96" i="13"/>
  <c r="H96" i="13"/>
  <c r="N96" i="13" s="1"/>
  <c r="M95" i="13"/>
  <c r="L95" i="13"/>
  <c r="K95" i="13"/>
  <c r="J95" i="13"/>
  <c r="H95" i="13"/>
  <c r="N95" i="13" s="1"/>
  <c r="M94" i="13"/>
  <c r="L94" i="13"/>
  <c r="K94" i="13"/>
  <c r="J94" i="13"/>
  <c r="H94" i="13"/>
  <c r="N94" i="13" s="1"/>
  <c r="M93" i="13"/>
  <c r="L93" i="13"/>
  <c r="K93" i="13"/>
  <c r="J93" i="13"/>
  <c r="H93" i="13"/>
  <c r="N93" i="13" s="1"/>
  <c r="M92" i="13"/>
  <c r="L92" i="13"/>
  <c r="K92" i="13"/>
  <c r="J92" i="13"/>
  <c r="H92" i="13"/>
  <c r="N92" i="13" s="1"/>
  <c r="M91" i="13"/>
  <c r="L91" i="13"/>
  <c r="K91" i="13"/>
  <c r="J91" i="13"/>
  <c r="H91" i="13"/>
  <c r="N91" i="13" s="1"/>
  <c r="M90" i="13"/>
  <c r="L90" i="13"/>
  <c r="K90" i="13"/>
  <c r="J90" i="13"/>
  <c r="H90" i="13"/>
  <c r="N90" i="13" s="1"/>
  <c r="M89" i="13"/>
  <c r="L89" i="13"/>
  <c r="K89" i="13"/>
  <c r="J89" i="13"/>
  <c r="H89" i="13"/>
  <c r="N89" i="13" s="1"/>
  <c r="M88" i="13"/>
  <c r="L88" i="13"/>
  <c r="K88" i="13"/>
  <c r="J88" i="13"/>
  <c r="H88" i="13"/>
  <c r="N88" i="13" s="1"/>
  <c r="M87" i="13"/>
  <c r="L87" i="13"/>
  <c r="K87" i="13"/>
  <c r="J87" i="13"/>
  <c r="H87" i="13"/>
  <c r="N87" i="13" s="1"/>
  <c r="M86" i="13"/>
  <c r="L86" i="13"/>
  <c r="K86" i="13"/>
  <c r="J86" i="13"/>
  <c r="H86" i="13"/>
  <c r="N86" i="13" s="1"/>
  <c r="M85" i="13"/>
  <c r="L85" i="13"/>
  <c r="K85" i="13"/>
  <c r="J85" i="13"/>
  <c r="H85" i="13"/>
  <c r="N85" i="13" s="1"/>
  <c r="M84" i="13"/>
  <c r="L84" i="13"/>
  <c r="K84" i="13"/>
  <c r="J84" i="13"/>
  <c r="H84" i="13"/>
  <c r="N84" i="13" s="1"/>
  <c r="N83" i="13"/>
  <c r="M83" i="13"/>
  <c r="L83" i="13"/>
  <c r="K83" i="13"/>
  <c r="J83" i="13"/>
  <c r="H83" i="13"/>
  <c r="M82" i="13"/>
  <c r="L82" i="13"/>
  <c r="K82" i="13"/>
  <c r="J82" i="13"/>
  <c r="H82" i="13"/>
  <c r="N82" i="13" s="1"/>
  <c r="M81" i="13"/>
  <c r="L81" i="13"/>
  <c r="K81" i="13"/>
  <c r="J81" i="13"/>
  <c r="H81" i="13"/>
  <c r="N81" i="13" s="1"/>
  <c r="M80" i="13"/>
  <c r="L80" i="13"/>
  <c r="K80" i="13"/>
  <c r="J80" i="13"/>
  <c r="H80" i="13"/>
  <c r="N80" i="13" s="1"/>
  <c r="M79" i="13"/>
  <c r="L79" i="13"/>
  <c r="K79" i="13"/>
  <c r="J79" i="13"/>
  <c r="H79" i="13"/>
  <c r="N79" i="13" s="1"/>
  <c r="M78" i="13"/>
  <c r="L78" i="13"/>
  <c r="K78" i="13"/>
  <c r="J78" i="13"/>
  <c r="H78" i="13"/>
  <c r="N78" i="13" s="1"/>
  <c r="N77" i="13"/>
  <c r="M77" i="13"/>
  <c r="L77" i="13"/>
  <c r="K77" i="13"/>
  <c r="J77" i="13"/>
  <c r="H77" i="13"/>
  <c r="M76" i="13"/>
  <c r="L76" i="13"/>
  <c r="K76" i="13"/>
  <c r="J76" i="13"/>
  <c r="H76" i="13"/>
  <c r="N76" i="13" s="1"/>
  <c r="M75" i="13"/>
  <c r="L75" i="13"/>
  <c r="K75" i="13"/>
  <c r="J75" i="13"/>
  <c r="H75" i="13"/>
  <c r="N75" i="13" s="1"/>
  <c r="M74" i="13"/>
  <c r="L74" i="13"/>
  <c r="K74" i="13"/>
  <c r="D74" i="13"/>
  <c r="J74" i="13" s="1"/>
  <c r="M73" i="13"/>
  <c r="L73" i="13"/>
  <c r="K73" i="13"/>
  <c r="J73" i="13"/>
  <c r="H73" i="13"/>
  <c r="N73" i="13" s="1"/>
  <c r="M72" i="13"/>
  <c r="L72" i="13"/>
  <c r="K72" i="13"/>
  <c r="J72" i="13"/>
  <c r="H72" i="13"/>
  <c r="M71" i="13"/>
  <c r="L71" i="13"/>
  <c r="K71" i="13"/>
  <c r="J71" i="13"/>
  <c r="H71" i="13"/>
  <c r="N71" i="13" s="1"/>
  <c r="M70" i="13"/>
  <c r="L70" i="13"/>
  <c r="K70" i="13"/>
  <c r="J70" i="13"/>
  <c r="H70" i="13"/>
  <c r="N70" i="13" s="1"/>
  <c r="M69" i="13"/>
  <c r="L69" i="13"/>
  <c r="K69" i="13"/>
  <c r="J69" i="13"/>
  <c r="H69" i="13"/>
  <c r="N69" i="13" s="1"/>
  <c r="M68" i="13"/>
  <c r="L68" i="13"/>
  <c r="K68" i="13"/>
  <c r="J68" i="13"/>
  <c r="M67" i="13"/>
  <c r="L67" i="13"/>
  <c r="K67" i="13"/>
  <c r="J67" i="13"/>
  <c r="H67" i="13"/>
  <c r="N67" i="13" s="1"/>
  <c r="M66" i="13"/>
  <c r="L66" i="13"/>
  <c r="K66" i="13"/>
  <c r="J66" i="13"/>
  <c r="H66" i="13"/>
  <c r="N66" i="13" s="1"/>
  <c r="N65" i="13"/>
  <c r="M65" i="13"/>
  <c r="L65" i="13"/>
  <c r="K65" i="13"/>
  <c r="J65" i="13"/>
  <c r="N64" i="13"/>
  <c r="M64" i="13"/>
  <c r="L64" i="13"/>
  <c r="K64" i="13"/>
  <c r="J64" i="13"/>
  <c r="N63" i="13"/>
  <c r="M63" i="13"/>
  <c r="L63" i="13"/>
  <c r="K63" i="13"/>
  <c r="J63" i="13"/>
  <c r="N62" i="13"/>
  <c r="M62" i="13"/>
  <c r="L62" i="13"/>
  <c r="K62" i="13"/>
  <c r="J62" i="13"/>
  <c r="M61" i="13"/>
  <c r="L61" i="13"/>
  <c r="K61" i="13"/>
  <c r="J61" i="13"/>
  <c r="H61" i="13"/>
  <c r="N61" i="13" s="1"/>
  <c r="M60" i="13"/>
  <c r="L60" i="13"/>
  <c r="K60" i="13"/>
  <c r="J60" i="13"/>
  <c r="H60" i="13"/>
  <c r="N60" i="13" s="1"/>
  <c r="N59" i="13"/>
  <c r="M59" i="13"/>
  <c r="L59" i="13"/>
  <c r="K59" i="13"/>
  <c r="J59" i="13"/>
  <c r="M58" i="13"/>
  <c r="L58" i="13"/>
  <c r="K58" i="13"/>
  <c r="J58" i="13"/>
  <c r="N57" i="13"/>
  <c r="M57" i="13"/>
  <c r="L57" i="13"/>
  <c r="K57" i="13"/>
  <c r="J57" i="13"/>
  <c r="M56" i="13"/>
  <c r="L56" i="13"/>
  <c r="K56" i="13"/>
  <c r="J56" i="13"/>
  <c r="H56" i="13"/>
  <c r="N56" i="13" s="1"/>
  <c r="M55" i="13"/>
  <c r="L55" i="13"/>
  <c r="K55" i="13"/>
  <c r="J55" i="13"/>
  <c r="H55" i="13"/>
  <c r="N55" i="13" s="1"/>
  <c r="M54" i="13"/>
  <c r="L54" i="13"/>
  <c r="K54" i="13"/>
  <c r="J54" i="13"/>
  <c r="H54" i="13"/>
  <c r="N54" i="13" s="1"/>
  <c r="M53" i="13"/>
  <c r="L53" i="13"/>
  <c r="K53" i="13"/>
  <c r="J53" i="13"/>
  <c r="H53" i="13"/>
  <c r="N53" i="13" s="1"/>
  <c r="M52" i="13"/>
  <c r="L52" i="13"/>
  <c r="K52" i="13"/>
  <c r="J52" i="13"/>
  <c r="H52" i="13"/>
  <c r="N52" i="13" s="1"/>
  <c r="N51" i="13"/>
  <c r="M51" i="13"/>
  <c r="L51" i="13"/>
  <c r="K51" i="13"/>
  <c r="J51" i="13"/>
  <c r="M50" i="13"/>
  <c r="L50" i="13"/>
  <c r="K50" i="13"/>
  <c r="J50" i="13"/>
  <c r="H50" i="13"/>
  <c r="M49" i="13"/>
  <c r="L49" i="13"/>
  <c r="K49" i="13"/>
  <c r="J49" i="13"/>
  <c r="H49" i="13"/>
  <c r="N49" i="13" s="1"/>
  <c r="N48" i="13"/>
  <c r="M48" i="13"/>
  <c r="L48" i="13"/>
  <c r="K48" i="13"/>
  <c r="J48" i="13"/>
  <c r="H48" i="13"/>
  <c r="N47" i="13"/>
  <c r="M47" i="13"/>
  <c r="L47" i="13"/>
  <c r="K47" i="13"/>
  <c r="J47" i="13"/>
  <c r="M46" i="13"/>
  <c r="L46" i="13"/>
  <c r="K46" i="13"/>
  <c r="J46" i="13"/>
  <c r="N45" i="13"/>
  <c r="M45" i="13"/>
  <c r="L45" i="13"/>
  <c r="K45" i="13"/>
  <c r="J45" i="13"/>
  <c r="N44" i="13"/>
  <c r="M44" i="13"/>
  <c r="L44" i="13"/>
  <c r="K44" i="13"/>
  <c r="J44" i="13"/>
  <c r="N43" i="13"/>
  <c r="M43" i="13"/>
  <c r="L43" i="13"/>
  <c r="K43" i="13"/>
  <c r="J43" i="13"/>
  <c r="M42" i="13"/>
  <c r="L42" i="13"/>
  <c r="K42" i="13"/>
  <c r="J42" i="13"/>
  <c r="H42" i="13"/>
  <c r="N42" i="13" s="1"/>
  <c r="M41" i="13"/>
  <c r="L41" i="13"/>
  <c r="K41" i="13"/>
  <c r="J41" i="13"/>
  <c r="H41" i="13"/>
  <c r="N41" i="13" s="1"/>
  <c r="M40" i="13"/>
  <c r="L40" i="13"/>
  <c r="K40" i="13"/>
  <c r="J40" i="13"/>
  <c r="H40" i="13"/>
  <c r="N40" i="13" s="1"/>
  <c r="M39" i="13"/>
  <c r="L39" i="13"/>
  <c r="K39" i="13"/>
  <c r="J39" i="13"/>
  <c r="H39" i="13"/>
  <c r="N39" i="13" s="1"/>
  <c r="M38" i="13"/>
  <c r="L38" i="13"/>
  <c r="K38" i="13"/>
  <c r="J38" i="13"/>
  <c r="H38" i="13"/>
  <c r="N38" i="13" s="1"/>
  <c r="M37" i="13"/>
  <c r="L37" i="13"/>
  <c r="K37" i="13"/>
  <c r="J37" i="13"/>
  <c r="H37" i="13"/>
  <c r="N37" i="13" s="1"/>
  <c r="M36" i="13"/>
  <c r="L36" i="13"/>
  <c r="K36" i="13"/>
  <c r="J36" i="13"/>
  <c r="H36" i="13"/>
  <c r="N36" i="13" s="1"/>
  <c r="M35" i="13"/>
  <c r="L35" i="13"/>
  <c r="K35" i="13"/>
  <c r="J35" i="13"/>
  <c r="H35" i="13"/>
  <c r="N35" i="13" s="1"/>
  <c r="M34" i="13"/>
  <c r="L34" i="13"/>
  <c r="K34" i="13"/>
  <c r="J34" i="13"/>
  <c r="H34" i="13"/>
  <c r="N34" i="13" s="1"/>
  <c r="M33" i="13"/>
  <c r="L33" i="13"/>
  <c r="K33" i="13"/>
  <c r="J33" i="13"/>
  <c r="H33" i="13"/>
  <c r="N33" i="13" s="1"/>
  <c r="M32" i="13"/>
  <c r="L32" i="13"/>
  <c r="K32" i="13"/>
  <c r="J32" i="13"/>
  <c r="H32" i="13"/>
  <c r="N32" i="13" s="1"/>
  <c r="M31" i="13"/>
  <c r="L31" i="13"/>
  <c r="K31" i="13"/>
  <c r="J31" i="13"/>
  <c r="H31" i="13"/>
  <c r="N31" i="13" s="1"/>
  <c r="N30" i="13"/>
  <c r="M30" i="13"/>
  <c r="L30" i="13"/>
  <c r="K30" i="13"/>
  <c r="J30" i="13"/>
  <c r="H30" i="13"/>
  <c r="N29" i="13"/>
  <c r="M29" i="13"/>
  <c r="L29" i="13"/>
  <c r="K29" i="13"/>
  <c r="J29" i="13"/>
  <c r="N28" i="13"/>
  <c r="M28" i="13"/>
  <c r="L28" i="13"/>
  <c r="K28" i="13"/>
  <c r="J28" i="13"/>
  <c r="N27" i="13"/>
  <c r="M27" i="13"/>
  <c r="L27" i="13"/>
  <c r="K27" i="13"/>
  <c r="J27" i="13"/>
  <c r="N26" i="13"/>
  <c r="M26" i="13"/>
  <c r="L26" i="13"/>
  <c r="K26" i="13"/>
  <c r="J26" i="13"/>
  <c r="N25" i="13"/>
  <c r="M25" i="13"/>
  <c r="L25" i="13"/>
  <c r="K25" i="13"/>
  <c r="J25" i="13"/>
  <c r="N24" i="13"/>
  <c r="M24" i="13"/>
  <c r="L24" i="13"/>
  <c r="K24" i="13"/>
  <c r="J24" i="13"/>
  <c r="N23" i="13"/>
  <c r="M23" i="13"/>
  <c r="L23" i="13"/>
  <c r="K23" i="13"/>
  <c r="J23" i="13"/>
  <c r="N22" i="13"/>
  <c r="M22" i="13"/>
  <c r="L22" i="13"/>
  <c r="K22" i="13"/>
  <c r="J22" i="13"/>
  <c r="N21" i="13"/>
  <c r="M21" i="13"/>
  <c r="L21" i="13"/>
  <c r="K21" i="13"/>
  <c r="J21" i="13"/>
  <c r="N20" i="13"/>
  <c r="M20" i="13"/>
  <c r="L20" i="13"/>
  <c r="K20" i="13"/>
  <c r="J20" i="13"/>
  <c r="N19" i="13"/>
  <c r="M19" i="13"/>
  <c r="L19" i="13"/>
  <c r="K19" i="13"/>
  <c r="J19" i="13"/>
  <c r="N18" i="13"/>
  <c r="M18" i="13"/>
  <c r="L18" i="13"/>
  <c r="K18" i="13"/>
  <c r="J18" i="13"/>
  <c r="N17" i="13"/>
  <c r="M17" i="13"/>
  <c r="L17" i="13"/>
  <c r="K17" i="13"/>
  <c r="J17" i="13"/>
  <c r="N16" i="13"/>
  <c r="M16" i="13"/>
  <c r="L16" i="13"/>
  <c r="K16" i="13"/>
  <c r="J16" i="13"/>
  <c r="N15" i="13"/>
  <c r="M15" i="13"/>
  <c r="L15" i="13"/>
  <c r="K15" i="13"/>
  <c r="J15" i="13"/>
  <c r="N14" i="13"/>
  <c r="M14" i="13"/>
  <c r="L14" i="13"/>
  <c r="K14" i="13"/>
  <c r="J14" i="13"/>
  <c r="M13" i="13"/>
  <c r="L13" i="13"/>
  <c r="K13" i="13"/>
  <c r="D13" i="13"/>
  <c r="J13" i="13" s="1"/>
  <c r="N12" i="13"/>
  <c r="M12" i="13"/>
  <c r="L12" i="13"/>
  <c r="K12" i="13"/>
  <c r="J12" i="13"/>
  <c r="M11" i="13"/>
  <c r="L11" i="13"/>
  <c r="K11" i="13"/>
  <c r="J11" i="13"/>
  <c r="H11" i="13"/>
  <c r="N11" i="13" s="1"/>
  <c r="N10" i="13"/>
  <c r="M10" i="13"/>
  <c r="L10" i="13"/>
  <c r="K10" i="13"/>
  <c r="J10" i="13"/>
  <c r="H10" i="13"/>
  <c r="H9" i="13" s="1"/>
  <c r="N9" i="13" s="1"/>
  <c r="M9" i="13"/>
  <c r="L9" i="13"/>
  <c r="K9" i="13"/>
  <c r="J9" i="13"/>
  <c r="O132" i="12"/>
  <c r="M132" i="12"/>
  <c r="L132" i="12"/>
  <c r="K132" i="12"/>
  <c r="O131" i="12"/>
  <c r="N131" i="12"/>
  <c r="M131" i="12"/>
  <c r="L131" i="12"/>
  <c r="K131" i="12"/>
  <c r="J131" i="12"/>
  <c r="O130" i="12"/>
  <c r="N130" i="12"/>
  <c r="M130" i="12"/>
  <c r="L130" i="12"/>
  <c r="K130" i="12"/>
  <c r="J130" i="12"/>
  <c r="O129" i="12"/>
  <c r="M129" i="12"/>
  <c r="L129" i="12"/>
  <c r="K129" i="12"/>
  <c r="J129" i="12"/>
  <c r="H129" i="12"/>
  <c r="N129" i="12" s="1"/>
  <c r="O128" i="12"/>
  <c r="M128" i="12"/>
  <c r="L128" i="12"/>
  <c r="K128" i="12"/>
  <c r="J128" i="12"/>
  <c r="H128" i="12"/>
  <c r="N128" i="12" s="1"/>
  <c r="O127" i="12"/>
  <c r="M127" i="12"/>
  <c r="L127" i="12"/>
  <c r="K127" i="12"/>
  <c r="J127" i="12"/>
  <c r="H127" i="12"/>
  <c r="N127" i="12" s="1"/>
  <c r="O126" i="12"/>
  <c r="M126" i="12"/>
  <c r="L126" i="12"/>
  <c r="K126" i="12"/>
  <c r="J126" i="12"/>
  <c r="H126" i="12"/>
  <c r="N126" i="12" s="1"/>
  <c r="O125" i="12"/>
  <c r="M125" i="12"/>
  <c r="L125" i="12"/>
  <c r="K125" i="12"/>
  <c r="J125" i="12"/>
  <c r="H125" i="12"/>
  <c r="N125" i="12" s="1"/>
  <c r="O124" i="12"/>
  <c r="M124" i="12"/>
  <c r="L124" i="12"/>
  <c r="K124" i="12"/>
  <c r="J124" i="12"/>
  <c r="H124" i="12"/>
  <c r="N124" i="12" s="1"/>
  <c r="O123" i="12"/>
  <c r="M123" i="12"/>
  <c r="L123" i="12"/>
  <c r="K123" i="12"/>
  <c r="J123" i="12"/>
  <c r="H123" i="12"/>
  <c r="N123" i="12" s="1"/>
  <c r="O122" i="12"/>
  <c r="M122" i="12"/>
  <c r="L122" i="12"/>
  <c r="K122" i="12"/>
  <c r="J122" i="12"/>
  <c r="H122" i="12"/>
  <c r="N122" i="12" s="1"/>
  <c r="O121" i="12"/>
  <c r="M121" i="12"/>
  <c r="L121" i="12"/>
  <c r="K121" i="12"/>
  <c r="H121" i="12"/>
  <c r="N121" i="12" s="1"/>
  <c r="O120" i="12"/>
  <c r="M120" i="12"/>
  <c r="L120" i="12"/>
  <c r="K120" i="12"/>
  <c r="H120" i="12"/>
  <c r="N120" i="12" s="1"/>
  <c r="O119" i="12"/>
  <c r="M119" i="12"/>
  <c r="L119" i="12"/>
  <c r="K119" i="12"/>
  <c r="H119" i="12"/>
  <c r="N119" i="12" s="1"/>
  <c r="O118" i="12"/>
  <c r="M118" i="12"/>
  <c r="L118" i="12"/>
  <c r="K118" i="12"/>
  <c r="J118" i="12"/>
  <c r="H118" i="12"/>
  <c r="N118" i="12" s="1"/>
  <c r="O117" i="12"/>
  <c r="M117" i="12"/>
  <c r="L117" i="12"/>
  <c r="K117" i="12"/>
  <c r="J117" i="12"/>
  <c r="H117" i="12"/>
  <c r="N117" i="12" s="1"/>
  <c r="O116" i="12"/>
  <c r="M116" i="12"/>
  <c r="L116" i="12"/>
  <c r="K116" i="12"/>
  <c r="J116" i="12"/>
  <c r="H116" i="12"/>
  <c r="N116" i="12" s="1"/>
  <c r="O115" i="12"/>
  <c r="M115" i="12"/>
  <c r="L115" i="12"/>
  <c r="K115" i="12"/>
  <c r="J115" i="12"/>
  <c r="H115" i="12"/>
  <c r="N115" i="12" s="1"/>
  <c r="O114" i="12"/>
  <c r="M114" i="12"/>
  <c r="L114" i="12"/>
  <c r="K114" i="12"/>
  <c r="J114" i="12"/>
  <c r="H114" i="12"/>
  <c r="N114" i="12" s="1"/>
  <c r="O113" i="12"/>
  <c r="M113" i="12"/>
  <c r="L113" i="12"/>
  <c r="K113" i="12"/>
  <c r="J113" i="12"/>
  <c r="H113" i="12"/>
  <c r="N113" i="12" s="1"/>
  <c r="O112" i="12"/>
  <c r="M112" i="12"/>
  <c r="L112" i="12"/>
  <c r="K112" i="12"/>
  <c r="J112" i="12"/>
  <c r="H112" i="12"/>
  <c r="N112" i="12" s="1"/>
  <c r="O111" i="12"/>
  <c r="M111" i="12"/>
  <c r="L111" i="12"/>
  <c r="K111" i="12"/>
  <c r="J111" i="12"/>
  <c r="H111" i="12"/>
  <c r="N111" i="12" s="1"/>
  <c r="O110" i="12"/>
  <c r="M110" i="12"/>
  <c r="L110" i="12"/>
  <c r="K110" i="12"/>
  <c r="H110" i="12"/>
  <c r="N110" i="12" s="1"/>
  <c r="O109" i="12"/>
  <c r="M109" i="12"/>
  <c r="L109" i="12"/>
  <c r="K109" i="12"/>
  <c r="H109" i="12"/>
  <c r="N109" i="12" s="1"/>
  <c r="O108" i="12"/>
  <c r="M108" i="12"/>
  <c r="L108" i="12"/>
  <c r="K108" i="12"/>
  <c r="H108" i="12"/>
  <c r="N108" i="12" s="1"/>
  <c r="O107" i="12"/>
  <c r="M107" i="12"/>
  <c r="L107" i="12"/>
  <c r="K107" i="12"/>
  <c r="J107" i="12"/>
  <c r="H107" i="12"/>
  <c r="N107" i="12" s="1"/>
  <c r="O106" i="12"/>
  <c r="M106" i="12"/>
  <c r="L106" i="12"/>
  <c r="K106" i="12"/>
  <c r="J106" i="12"/>
  <c r="H106" i="12"/>
  <c r="N106" i="12" s="1"/>
  <c r="O105" i="12"/>
  <c r="M105" i="12"/>
  <c r="L105" i="12"/>
  <c r="K105" i="12"/>
  <c r="J105" i="12"/>
  <c r="H105" i="12"/>
  <c r="N105" i="12" s="1"/>
  <c r="O104" i="12"/>
  <c r="M104" i="12"/>
  <c r="L104" i="12"/>
  <c r="K104" i="12"/>
  <c r="J104" i="12"/>
  <c r="H104" i="12"/>
  <c r="N104" i="12" s="1"/>
  <c r="O103" i="12"/>
  <c r="M103" i="12"/>
  <c r="L103" i="12"/>
  <c r="K103" i="12"/>
  <c r="J103" i="12"/>
  <c r="H103" i="12"/>
  <c r="N103" i="12" s="1"/>
  <c r="O102" i="12"/>
  <c r="M102" i="12"/>
  <c r="L102" i="12"/>
  <c r="K102" i="12"/>
  <c r="J102" i="12"/>
  <c r="H102" i="12"/>
  <c r="N102" i="12" s="1"/>
  <c r="O101" i="12"/>
  <c r="M101" i="12"/>
  <c r="L101" i="12"/>
  <c r="K101" i="12"/>
  <c r="J101" i="12"/>
  <c r="H101" i="12"/>
  <c r="N101" i="12" s="1"/>
  <c r="O100" i="12"/>
  <c r="M100" i="12"/>
  <c r="L100" i="12"/>
  <c r="K100" i="12"/>
  <c r="J100" i="12"/>
  <c r="H100" i="12"/>
  <c r="N100" i="12" s="1"/>
  <c r="O99" i="12"/>
  <c r="M99" i="12"/>
  <c r="L99" i="12"/>
  <c r="K99" i="12"/>
  <c r="H99" i="12"/>
  <c r="N99" i="12" s="1"/>
  <c r="O98" i="12"/>
  <c r="M98" i="12"/>
  <c r="L98" i="12"/>
  <c r="K98" i="12"/>
  <c r="H98" i="12"/>
  <c r="N98" i="12" s="1"/>
  <c r="O97" i="12"/>
  <c r="M97" i="12"/>
  <c r="L97" i="12"/>
  <c r="K97" i="12"/>
  <c r="H97" i="12"/>
  <c r="N97" i="12" s="1"/>
  <c r="O96" i="12"/>
  <c r="M96" i="12"/>
  <c r="L96" i="12"/>
  <c r="K96" i="12"/>
  <c r="H96" i="12"/>
  <c r="N96" i="12" s="1"/>
  <c r="O95" i="12"/>
  <c r="M95" i="12"/>
  <c r="L95" i="12"/>
  <c r="K95" i="12"/>
  <c r="H95" i="12"/>
  <c r="N95" i="12" s="1"/>
  <c r="O94" i="12"/>
  <c r="M94" i="12"/>
  <c r="L94" i="12"/>
  <c r="K94" i="12"/>
  <c r="H94" i="12"/>
  <c r="N94" i="12" s="1"/>
  <c r="O93" i="12"/>
  <c r="M93" i="12"/>
  <c r="L93" i="12"/>
  <c r="K93" i="12"/>
  <c r="H93" i="12"/>
  <c r="N93" i="12" s="1"/>
  <c r="O92" i="12"/>
  <c r="M92" i="12"/>
  <c r="L92" i="12"/>
  <c r="K92" i="12"/>
  <c r="H92" i="12"/>
  <c r="N92" i="12" s="1"/>
  <c r="O91" i="12"/>
  <c r="M91" i="12"/>
  <c r="L91" i="12"/>
  <c r="K91" i="12"/>
  <c r="H91" i="12"/>
  <c r="N91" i="12" s="1"/>
  <c r="O90" i="12"/>
  <c r="M90" i="12"/>
  <c r="L90" i="12"/>
  <c r="K90" i="12"/>
  <c r="H90" i="12"/>
  <c r="N90" i="12" s="1"/>
  <c r="O89" i="12"/>
  <c r="M89" i="12"/>
  <c r="L89" i="12"/>
  <c r="K89" i="12"/>
  <c r="H89" i="12"/>
  <c r="N89" i="12" s="1"/>
  <c r="O88" i="12"/>
  <c r="M88" i="12"/>
  <c r="L88" i="12"/>
  <c r="K88" i="12"/>
  <c r="H88" i="12"/>
  <c r="N88" i="12" s="1"/>
  <c r="O87" i="12"/>
  <c r="M87" i="12"/>
  <c r="L87" i="12"/>
  <c r="K87" i="12"/>
  <c r="H87" i="12"/>
  <c r="N87" i="12" s="1"/>
  <c r="O86" i="12"/>
  <c r="M86" i="12"/>
  <c r="L86" i="12"/>
  <c r="K86" i="12"/>
  <c r="H86" i="12"/>
  <c r="N86" i="12" s="1"/>
  <c r="O85" i="12"/>
  <c r="M85" i="12"/>
  <c r="L85" i="12"/>
  <c r="K85" i="12"/>
  <c r="H85" i="12"/>
  <c r="N85" i="12" s="1"/>
  <c r="O84" i="12"/>
  <c r="M84" i="12"/>
  <c r="L84" i="12"/>
  <c r="K84" i="12"/>
  <c r="H84" i="12"/>
  <c r="N84" i="12" s="1"/>
  <c r="O83" i="12"/>
  <c r="M83" i="12"/>
  <c r="L83" i="12"/>
  <c r="K83" i="12"/>
  <c r="H83" i="12"/>
  <c r="N83" i="12" s="1"/>
  <c r="O82" i="12"/>
  <c r="M82" i="12"/>
  <c r="L82" i="12"/>
  <c r="K82" i="12"/>
  <c r="H82" i="12"/>
  <c r="N82" i="12" s="1"/>
  <c r="O81" i="12"/>
  <c r="M81" i="12"/>
  <c r="L81" i="12"/>
  <c r="K81" i="12"/>
  <c r="H81" i="12"/>
  <c r="N81" i="12" s="1"/>
  <c r="O80" i="12"/>
  <c r="M80" i="12"/>
  <c r="L80" i="12"/>
  <c r="K80" i="12"/>
  <c r="H80" i="12"/>
  <c r="N80" i="12" s="1"/>
  <c r="O79" i="12"/>
  <c r="M79" i="12"/>
  <c r="L79" i="12"/>
  <c r="K79" i="12"/>
  <c r="H79" i="12"/>
  <c r="N79" i="12" s="1"/>
  <c r="O78" i="12"/>
  <c r="M78" i="12"/>
  <c r="L78" i="12"/>
  <c r="K78" i="12"/>
  <c r="H78" i="12"/>
  <c r="N78" i="12" s="1"/>
  <c r="O77" i="12"/>
  <c r="M77" i="12"/>
  <c r="L77" i="12"/>
  <c r="K77" i="12"/>
  <c r="H77" i="12"/>
  <c r="N77" i="12" s="1"/>
  <c r="O76" i="12"/>
  <c r="M76" i="12"/>
  <c r="L76" i="12"/>
  <c r="K76" i="12"/>
  <c r="H76" i="12"/>
  <c r="N76" i="12" s="1"/>
  <c r="O75" i="12"/>
  <c r="M75" i="12"/>
  <c r="L75" i="12"/>
  <c r="K75" i="12"/>
  <c r="H75" i="12"/>
  <c r="N75" i="12" s="1"/>
  <c r="O74" i="12"/>
  <c r="M74" i="12"/>
  <c r="L74" i="12"/>
  <c r="K74" i="12"/>
  <c r="H74" i="12"/>
  <c r="N74" i="12" s="1"/>
  <c r="O73" i="12"/>
  <c r="M73" i="12"/>
  <c r="L73" i="12"/>
  <c r="K73" i="12"/>
  <c r="H73" i="12"/>
  <c r="O72" i="12"/>
  <c r="M72" i="12"/>
  <c r="L72" i="12"/>
  <c r="K72" i="12"/>
  <c r="J72" i="12"/>
  <c r="O71" i="12"/>
  <c r="M71" i="12"/>
  <c r="L71" i="12"/>
  <c r="K71" i="12"/>
  <c r="J71" i="12"/>
  <c r="H71" i="12"/>
  <c r="N71" i="12" s="1"/>
  <c r="O70" i="12"/>
  <c r="M70" i="12"/>
  <c r="L70" i="12"/>
  <c r="K70" i="12"/>
  <c r="J70" i="12"/>
  <c r="H70" i="12"/>
  <c r="N70" i="12" s="1"/>
  <c r="O69" i="12"/>
  <c r="M69" i="12"/>
  <c r="L69" i="12"/>
  <c r="K69" i="12"/>
  <c r="J69" i="12"/>
  <c r="H69" i="12"/>
  <c r="N69" i="12" s="1"/>
  <c r="O68" i="12"/>
  <c r="M68" i="12"/>
  <c r="L68" i="12"/>
  <c r="K68" i="12"/>
  <c r="J68" i="12"/>
  <c r="H68" i="12"/>
  <c r="N68" i="12" s="1"/>
  <c r="O67" i="12"/>
  <c r="M67" i="12"/>
  <c r="L67" i="12"/>
  <c r="K67" i="12"/>
  <c r="J67" i="12"/>
  <c r="H67" i="12"/>
  <c r="N67" i="12" s="1"/>
  <c r="O66" i="12"/>
  <c r="M66" i="12"/>
  <c r="L66" i="12"/>
  <c r="K66" i="12"/>
  <c r="J66" i="12"/>
  <c r="H66" i="12"/>
  <c r="N66" i="12" s="1"/>
  <c r="O65" i="12"/>
  <c r="M65" i="12"/>
  <c r="L65" i="12"/>
  <c r="K65" i="12"/>
  <c r="J65" i="12"/>
  <c r="H65" i="12"/>
  <c r="N65" i="12" s="1"/>
  <c r="O64" i="12"/>
  <c r="M64" i="12"/>
  <c r="L64" i="12"/>
  <c r="K64" i="12"/>
  <c r="J64" i="12"/>
  <c r="H64" i="12"/>
  <c r="N64" i="12" s="1"/>
  <c r="O63" i="12"/>
  <c r="M63" i="12"/>
  <c r="L63" i="12"/>
  <c r="K63" i="12"/>
  <c r="J63" i="12"/>
  <c r="H63" i="12"/>
  <c r="N63" i="12" s="1"/>
  <c r="O62" i="12"/>
  <c r="M62" i="12"/>
  <c r="L62" i="12"/>
  <c r="K62" i="12"/>
  <c r="J62" i="12"/>
  <c r="H62" i="12"/>
  <c r="N62" i="12" s="1"/>
  <c r="O61" i="12"/>
  <c r="M61" i="12"/>
  <c r="L61" i="12"/>
  <c r="K61" i="12"/>
  <c r="J61" i="12"/>
  <c r="H61" i="12"/>
  <c r="N61" i="12" s="1"/>
  <c r="O60" i="12"/>
  <c r="M60" i="12"/>
  <c r="L60" i="12"/>
  <c r="K60" i="12"/>
  <c r="J60" i="12"/>
  <c r="H60" i="12"/>
  <c r="N60" i="12" s="1"/>
  <c r="O59" i="12"/>
  <c r="M59" i="12"/>
  <c r="L59" i="12"/>
  <c r="K59" i="12"/>
  <c r="J59" i="12"/>
  <c r="H59" i="12"/>
  <c r="N59" i="12" s="1"/>
  <c r="O58" i="12"/>
  <c r="M58" i="12"/>
  <c r="L58" i="12"/>
  <c r="K58" i="12"/>
  <c r="J58" i="12"/>
  <c r="H58" i="12"/>
  <c r="N58" i="12" s="1"/>
  <c r="O57" i="12"/>
  <c r="M57" i="12"/>
  <c r="L57" i="12"/>
  <c r="K57" i="12"/>
  <c r="J57" i="12"/>
  <c r="H57" i="12"/>
  <c r="N57" i="12" s="1"/>
  <c r="O56" i="12"/>
  <c r="M56" i="12"/>
  <c r="L56" i="12"/>
  <c r="K56" i="12"/>
  <c r="J56" i="12"/>
  <c r="H56" i="12"/>
  <c r="N56" i="12" s="1"/>
  <c r="O55" i="12"/>
  <c r="M55" i="12"/>
  <c r="L55" i="12"/>
  <c r="K55" i="12"/>
  <c r="J55" i="12"/>
  <c r="H55" i="12"/>
  <c r="N55" i="12" s="1"/>
  <c r="O54" i="12"/>
  <c r="M54" i="12"/>
  <c r="L54" i="12"/>
  <c r="K54" i="12"/>
  <c r="J54" i="12"/>
  <c r="H54" i="12"/>
  <c r="N54" i="12" s="1"/>
  <c r="O53" i="12"/>
  <c r="M53" i="12"/>
  <c r="L53" i="12"/>
  <c r="K53" i="12"/>
  <c r="J53" i="12"/>
  <c r="H53" i="12"/>
  <c r="N53" i="12" s="1"/>
  <c r="O52" i="12"/>
  <c r="N52" i="12"/>
  <c r="M52" i="12"/>
  <c r="L52" i="12"/>
  <c r="K52" i="12"/>
  <c r="J52" i="12"/>
  <c r="H52" i="12"/>
  <c r="O51" i="12"/>
  <c r="M51" i="12"/>
  <c r="L51" i="12"/>
  <c r="K51" i="12"/>
  <c r="J51" i="12"/>
  <c r="H51" i="12"/>
  <c r="N51" i="12" s="1"/>
  <c r="O50" i="12"/>
  <c r="M50" i="12"/>
  <c r="L50" i="12"/>
  <c r="K50" i="12"/>
  <c r="J50" i="12"/>
  <c r="H50" i="12"/>
  <c r="N50" i="12" s="1"/>
  <c r="O49" i="12"/>
  <c r="M49" i="12"/>
  <c r="L49" i="12"/>
  <c r="K49" i="12"/>
  <c r="J49" i="12"/>
  <c r="H49" i="12"/>
  <c r="N49" i="12" s="1"/>
  <c r="O48" i="12"/>
  <c r="N48" i="12"/>
  <c r="M48" i="12"/>
  <c r="L48" i="12"/>
  <c r="K48" i="12"/>
  <c r="J48" i="12"/>
  <c r="H48" i="12"/>
  <c r="O47" i="12"/>
  <c r="M47" i="12"/>
  <c r="L47" i="12"/>
  <c r="K47" i="12"/>
  <c r="J47" i="12"/>
  <c r="H47" i="12"/>
  <c r="N47" i="12" s="1"/>
  <c r="O46" i="12"/>
  <c r="M46" i="12"/>
  <c r="L46" i="12"/>
  <c r="K46" i="12"/>
  <c r="J46" i="12"/>
  <c r="H46" i="12"/>
  <c r="N46" i="12" s="1"/>
  <c r="O45" i="12"/>
  <c r="M45" i="12"/>
  <c r="L45" i="12"/>
  <c r="K45" i="12"/>
  <c r="J45" i="12"/>
  <c r="H45" i="12"/>
  <c r="N45" i="12" s="1"/>
  <c r="O44" i="12"/>
  <c r="M44" i="12"/>
  <c r="L44" i="12"/>
  <c r="K44" i="12"/>
  <c r="J44" i="12"/>
  <c r="H44" i="12"/>
  <c r="N44" i="12" s="1"/>
  <c r="O43" i="12"/>
  <c r="M43" i="12"/>
  <c r="L43" i="12"/>
  <c r="K43" i="12"/>
  <c r="J43" i="12"/>
  <c r="H43" i="12"/>
  <c r="N43" i="12" s="1"/>
  <c r="O42" i="12"/>
  <c r="N42" i="12"/>
  <c r="M42" i="12"/>
  <c r="L42" i="12"/>
  <c r="K42" i="12"/>
  <c r="J42" i="12"/>
  <c r="H42" i="12"/>
  <c r="O41" i="12"/>
  <c r="M41" i="12"/>
  <c r="L41" i="12"/>
  <c r="K41" i="12"/>
  <c r="J41" i="12"/>
  <c r="H41" i="12"/>
  <c r="N41" i="12" s="1"/>
  <c r="O40" i="12"/>
  <c r="M40" i="12"/>
  <c r="L40" i="12"/>
  <c r="K40" i="12"/>
  <c r="J40" i="12"/>
  <c r="H40" i="12"/>
  <c r="N40" i="12" s="1"/>
  <c r="O39" i="12"/>
  <c r="M39" i="12"/>
  <c r="L39" i="12"/>
  <c r="K39" i="12"/>
  <c r="J39" i="12"/>
  <c r="H39" i="12"/>
  <c r="N39" i="12" s="1"/>
  <c r="O38" i="12"/>
  <c r="M38" i="12"/>
  <c r="L38" i="12"/>
  <c r="K38" i="12"/>
  <c r="J38" i="12"/>
  <c r="H38" i="12"/>
  <c r="N38" i="12" s="1"/>
  <c r="O37" i="12"/>
  <c r="M37" i="12"/>
  <c r="L37" i="12"/>
  <c r="K37" i="12"/>
  <c r="J37" i="12"/>
  <c r="H37" i="12"/>
  <c r="N37" i="12" s="1"/>
  <c r="O36" i="12"/>
  <c r="M36" i="12"/>
  <c r="L36" i="12"/>
  <c r="K36" i="12"/>
  <c r="J36" i="12"/>
  <c r="H36" i="12"/>
  <c r="N36" i="12" s="1"/>
  <c r="O35" i="12"/>
  <c r="M35" i="12"/>
  <c r="L35" i="12"/>
  <c r="K35" i="12"/>
  <c r="J35" i="12"/>
  <c r="H35" i="12"/>
  <c r="N35" i="12" s="1"/>
  <c r="O34" i="12"/>
  <c r="M34" i="12"/>
  <c r="L34" i="12"/>
  <c r="K34" i="12"/>
  <c r="J34" i="12"/>
  <c r="H34" i="12"/>
  <c r="N34" i="12" s="1"/>
  <c r="O33" i="12"/>
  <c r="M33" i="12"/>
  <c r="L33" i="12"/>
  <c r="K33" i="12"/>
  <c r="J33" i="12"/>
  <c r="H33" i="12"/>
  <c r="N33" i="12" s="1"/>
  <c r="O32" i="12"/>
  <c r="M32" i="12"/>
  <c r="L32" i="12"/>
  <c r="K32" i="12"/>
  <c r="J32" i="12"/>
  <c r="H32" i="12"/>
  <c r="N32" i="12" s="1"/>
  <c r="O31" i="12"/>
  <c r="M31" i="12"/>
  <c r="L31" i="12"/>
  <c r="K31" i="12"/>
  <c r="J31" i="12"/>
  <c r="H31" i="12"/>
  <c r="N31" i="12" s="1"/>
  <c r="O30" i="12"/>
  <c r="M30" i="12"/>
  <c r="L30" i="12"/>
  <c r="K30" i="12"/>
  <c r="J30" i="12"/>
  <c r="H30" i="12"/>
  <c r="N30" i="12" s="1"/>
  <c r="O29" i="12"/>
  <c r="M29" i="12"/>
  <c r="L29" i="12"/>
  <c r="K29" i="12"/>
  <c r="J29" i="12"/>
  <c r="H29" i="12"/>
  <c r="N29" i="12" s="1"/>
  <c r="O28" i="12"/>
  <c r="N28" i="12"/>
  <c r="M28" i="12"/>
  <c r="L28" i="12"/>
  <c r="K28" i="12"/>
  <c r="J28" i="12"/>
  <c r="H28" i="12"/>
  <c r="O27" i="12"/>
  <c r="M27" i="12"/>
  <c r="L27" i="12"/>
  <c r="K27" i="12"/>
  <c r="J27" i="12"/>
  <c r="H27" i="12"/>
  <c r="N27" i="12" s="1"/>
  <c r="O26" i="12"/>
  <c r="M26" i="12"/>
  <c r="L26" i="12"/>
  <c r="K26" i="12"/>
  <c r="J26" i="12"/>
  <c r="H26" i="12"/>
  <c r="N26" i="12" s="1"/>
  <c r="O25" i="12"/>
  <c r="M25" i="12"/>
  <c r="L25" i="12"/>
  <c r="K25" i="12"/>
  <c r="J25" i="12"/>
  <c r="H25" i="12"/>
  <c r="N25" i="12" s="1"/>
  <c r="O24" i="12"/>
  <c r="M24" i="12"/>
  <c r="L24" i="12"/>
  <c r="K24" i="12"/>
  <c r="J24" i="12"/>
  <c r="H24" i="12"/>
  <c r="N24" i="12" s="1"/>
  <c r="O23" i="12"/>
  <c r="M23" i="12"/>
  <c r="L23" i="12"/>
  <c r="K23" i="12"/>
  <c r="J23" i="12"/>
  <c r="H23" i="12"/>
  <c r="N23" i="12" s="1"/>
  <c r="O22" i="12"/>
  <c r="M22" i="12"/>
  <c r="L22" i="12"/>
  <c r="K22" i="12"/>
  <c r="J22" i="12"/>
  <c r="H22" i="12"/>
  <c r="O21" i="12"/>
  <c r="M21" i="12"/>
  <c r="L21" i="12"/>
  <c r="K21" i="12"/>
  <c r="J21" i="12"/>
  <c r="O20" i="12"/>
  <c r="N20" i="12"/>
  <c r="M20" i="12"/>
  <c r="L20" i="12"/>
  <c r="K20" i="12"/>
  <c r="J20" i="12"/>
  <c r="O19" i="12"/>
  <c r="N19" i="12"/>
  <c r="M19" i="12"/>
  <c r="L19" i="12"/>
  <c r="K19" i="12"/>
  <c r="J19" i="12"/>
  <c r="O18" i="12"/>
  <c r="M18" i="12"/>
  <c r="L18" i="12"/>
  <c r="K18" i="12"/>
  <c r="J18" i="12"/>
  <c r="O17" i="12"/>
  <c r="N17" i="12"/>
  <c r="M17" i="12"/>
  <c r="L17" i="12"/>
  <c r="K17" i="12"/>
  <c r="J17" i="12"/>
  <c r="O16" i="12"/>
  <c r="N16" i="12"/>
  <c r="M16" i="12"/>
  <c r="L16" i="12"/>
  <c r="K16" i="12"/>
  <c r="J16" i="12"/>
  <c r="O15" i="12"/>
  <c r="N15" i="12"/>
  <c r="M15" i="12"/>
  <c r="L15" i="12"/>
  <c r="K15" i="12"/>
  <c r="J15" i="12"/>
  <c r="O14" i="12"/>
  <c r="N14" i="12"/>
  <c r="M14" i="12"/>
  <c r="L14" i="12"/>
  <c r="K14" i="12"/>
  <c r="J14" i="12"/>
  <c r="O13" i="12"/>
  <c r="M13" i="12"/>
  <c r="L13" i="12"/>
  <c r="K13" i="12"/>
  <c r="D13" i="12"/>
  <c r="J13" i="12" s="1"/>
  <c r="O12" i="12"/>
  <c r="M12" i="12"/>
  <c r="L12" i="12"/>
  <c r="K12" i="12"/>
  <c r="J12" i="12"/>
  <c r="H12" i="12"/>
  <c r="N12" i="12" s="1"/>
  <c r="O11" i="12"/>
  <c r="N11" i="12"/>
  <c r="M11" i="12"/>
  <c r="L11" i="12"/>
  <c r="K11" i="12"/>
  <c r="J11" i="12"/>
  <c r="H11" i="12"/>
  <c r="O10" i="12"/>
  <c r="M10" i="12"/>
  <c r="L10" i="12"/>
  <c r="K10" i="12"/>
  <c r="J10" i="12"/>
  <c r="H10" i="12"/>
  <c r="N10" i="12" s="1"/>
  <c r="O9" i="12"/>
  <c r="M9" i="12"/>
  <c r="L9" i="12"/>
  <c r="K9" i="12"/>
  <c r="J9" i="12"/>
  <c r="R169" i="11"/>
  <c r="Q169" i="11"/>
  <c r="P169" i="11"/>
  <c r="O169" i="11"/>
  <c r="M169" i="11"/>
  <c r="L169" i="11"/>
  <c r="K169" i="11"/>
  <c r="R168" i="11"/>
  <c r="Q168" i="11"/>
  <c r="P168" i="11"/>
  <c r="O168" i="11"/>
  <c r="M168" i="11"/>
  <c r="L168" i="11"/>
  <c r="K168" i="11"/>
  <c r="R167" i="11"/>
  <c r="Q167" i="11"/>
  <c r="P167" i="11"/>
  <c r="O167" i="11"/>
  <c r="M167" i="11"/>
  <c r="L167" i="11"/>
  <c r="K167" i="11"/>
  <c r="H167" i="11"/>
  <c r="R166" i="11"/>
  <c r="Q166" i="11"/>
  <c r="P166" i="11"/>
  <c r="O166" i="11"/>
  <c r="M166" i="11"/>
  <c r="L166" i="11"/>
  <c r="K166" i="11"/>
  <c r="R165" i="11"/>
  <c r="Q165" i="11"/>
  <c r="P165" i="11"/>
  <c r="M165" i="11"/>
  <c r="L165" i="11"/>
  <c r="K165" i="11"/>
  <c r="H165" i="11"/>
  <c r="D165" i="11"/>
  <c r="O165" i="11" s="1"/>
  <c r="R164" i="11"/>
  <c r="Q164" i="11"/>
  <c r="P164" i="11"/>
  <c r="O164" i="11"/>
  <c r="M164" i="11"/>
  <c r="L164" i="11"/>
  <c r="K164" i="11"/>
  <c r="R163" i="11"/>
  <c r="Q163" i="11"/>
  <c r="P163" i="11"/>
  <c r="O163" i="11"/>
  <c r="M163" i="11"/>
  <c r="L163" i="11"/>
  <c r="K163" i="11"/>
  <c r="D163" i="11"/>
  <c r="H163" i="11" s="1"/>
  <c r="H162" i="11" s="1"/>
  <c r="R162" i="11"/>
  <c r="Q162" i="11"/>
  <c r="P162" i="11"/>
  <c r="O162" i="11"/>
  <c r="M162" i="11"/>
  <c r="L162" i="11"/>
  <c r="K162" i="11"/>
  <c r="R161" i="11"/>
  <c r="Q161" i="11"/>
  <c r="O161" i="11"/>
  <c r="M161" i="11"/>
  <c r="L161" i="11"/>
  <c r="E161" i="11"/>
  <c r="H161" i="11" s="1"/>
  <c r="R160" i="11"/>
  <c r="Q160" i="11"/>
  <c r="P160" i="11"/>
  <c r="O160" i="11"/>
  <c r="M160" i="11"/>
  <c r="L160" i="11"/>
  <c r="K160" i="11"/>
  <c r="H160" i="11"/>
  <c r="R159" i="11"/>
  <c r="Q159" i="11"/>
  <c r="O159" i="11"/>
  <c r="M159" i="11"/>
  <c r="L159" i="11"/>
  <c r="K159" i="11"/>
  <c r="H159" i="11"/>
  <c r="E159" i="11"/>
  <c r="P159" i="11" s="1"/>
  <c r="R158" i="11"/>
  <c r="Q158" i="11"/>
  <c r="P158" i="11"/>
  <c r="O158" i="11"/>
  <c r="M158" i="11"/>
  <c r="L158" i="11"/>
  <c r="K158" i="11"/>
  <c r="H158" i="11"/>
  <c r="R157" i="11"/>
  <c r="Q157" i="11"/>
  <c r="P157" i="11"/>
  <c r="O157" i="11"/>
  <c r="M157" i="11"/>
  <c r="L157" i="11"/>
  <c r="K157" i="11"/>
  <c r="R156" i="11"/>
  <c r="Q156" i="11"/>
  <c r="O156" i="11"/>
  <c r="M156" i="11"/>
  <c r="L156" i="11"/>
  <c r="E156" i="11"/>
  <c r="P156" i="11" s="1"/>
  <c r="R155" i="11"/>
  <c r="Q155" i="11"/>
  <c r="O155" i="11"/>
  <c r="M155" i="11"/>
  <c r="L155" i="11"/>
  <c r="E155" i="11"/>
  <c r="K155" i="11" s="1"/>
  <c r="R154" i="11"/>
  <c r="Q154" i="11"/>
  <c r="P154" i="11"/>
  <c r="O154" i="11"/>
  <c r="M154" i="11"/>
  <c r="L154" i="11"/>
  <c r="K154" i="11"/>
  <c r="H154" i="11"/>
  <c r="R153" i="11"/>
  <c r="Q153" i="11"/>
  <c r="O153" i="11"/>
  <c r="M153" i="11"/>
  <c r="L153" i="11"/>
  <c r="E153" i="11"/>
  <c r="H153" i="11" s="1"/>
  <c r="R152" i="11"/>
  <c r="Q152" i="11"/>
  <c r="O152" i="11"/>
  <c r="M152" i="11"/>
  <c r="L152" i="11"/>
  <c r="E152" i="11"/>
  <c r="P152" i="11" s="1"/>
  <c r="R151" i="11"/>
  <c r="Q151" i="11"/>
  <c r="O151" i="11"/>
  <c r="M151" i="11"/>
  <c r="L151" i="11"/>
  <c r="E151" i="11"/>
  <c r="P151" i="11" s="1"/>
  <c r="R150" i="11"/>
  <c r="Q150" i="11"/>
  <c r="O150" i="11"/>
  <c r="M150" i="11"/>
  <c r="L150" i="11"/>
  <c r="K150" i="11"/>
  <c r="E150" i="11"/>
  <c r="H150" i="11" s="1"/>
  <c r="R149" i="11"/>
  <c r="Q149" i="11"/>
  <c r="P149" i="11"/>
  <c r="O149" i="11"/>
  <c r="M149" i="11"/>
  <c r="L149" i="11"/>
  <c r="K149" i="11"/>
  <c r="E149" i="11"/>
  <c r="H149" i="11" s="1"/>
  <c r="R148" i="11"/>
  <c r="Q148" i="11"/>
  <c r="O148" i="11"/>
  <c r="M148" i="11"/>
  <c r="L148" i="11"/>
  <c r="E148" i="11"/>
  <c r="P148" i="11" s="1"/>
  <c r="R147" i="11"/>
  <c r="Q147" i="11"/>
  <c r="P147" i="11"/>
  <c r="O147" i="11"/>
  <c r="M147" i="11"/>
  <c r="L147" i="11"/>
  <c r="K147" i="11"/>
  <c r="R146" i="11"/>
  <c r="Q146" i="11"/>
  <c r="P146" i="11"/>
  <c r="O146" i="11"/>
  <c r="M146" i="11"/>
  <c r="L146" i="11"/>
  <c r="K146" i="11"/>
  <c r="R145" i="11"/>
  <c r="Q145" i="11"/>
  <c r="P145" i="11"/>
  <c r="O145" i="11"/>
  <c r="M145" i="11"/>
  <c r="L145" i="11"/>
  <c r="K145" i="11"/>
  <c r="R143" i="11"/>
  <c r="Q143" i="11"/>
  <c r="P143" i="11"/>
  <c r="O143" i="11"/>
  <c r="M143" i="11"/>
  <c r="L143" i="11"/>
  <c r="K143" i="11"/>
  <c r="R142" i="11"/>
  <c r="Q142" i="11"/>
  <c r="P142" i="11"/>
  <c r="O142" i="11"/>
  <c r="M142" i="11"/>
  <c r="L142" i="11"/>
  <c r="K142" i="11"/>
  <c r="R141" i="11"/>
  <c r="Q141" i="11"/>
  <c r="P141" i="11"/>
  <c r="O141" i="11"/>
  <c r="M141" i="11"/>
  <c r="L141" i="11"/>
  <c r="K141" i="11"/>
  <c r="R140" i="11"/>
  <c r="Q140" i="11"/>
  <c r="P140" i="11"/>
  <c r="O140" i="11"/>
  <c r="M140" i="11"/>
  <c r="L140" i="11"/>
  <c r="K140" i="11"/>
  <c r="R139" i="11"/>
  <c r="Q139" i="11"/>
  <c r="P139" i="11"/>
  <c r="O139" i="11"/>
  <c r="M139" i="11"/>
  <c r="L139" i="11"/>
  <c r="K139" i="11"/>
  <c r="R138" i="11"/>
  <c r="Q138" i="11"/>
  <c r="P138" i="11"/>
  <c r="O138" i="11"/>
  <c r="M138" i="11"/>
  <c r="L138" i="11"/>
  <c r="K138" i="11"/>
  <c r="R137" i="11"/>
  <c r="Q137" i="11"/>
  <c r="P137" i="11"/>
  <c r="O137" i="11"/>
  <c r="M137" i="11"/>
  <c r="L137" i="11"/>
  <c r="K137" i="11"/>
  <c r="R136" i="11"/>
  <c r="Q136" i="11"/>
  <c r="P136" i="11"/>
  <c r="O136" i="11"/>
  <c r="M136" i="11"/>
  <c r="L136" i="11"/>
  <c r="K136" i="11"/>
  <c r="R135" i="11"/>
  <c r="Q135" i="11"/>
  <c r="P135" i="11"/>
  <c r="O135" i="11"/>
  <c r="M135" i="11"/>
  <c r="L135" i="11"/>
  <c r="K135" i="11"/>
  <c r="R134" i="11"/>
  <c r="Q134" i="11"/>
  <c r="P134" i="11"/>
  <c r="O134" i="11"/>
  <c r="M134" i="11"/>
  <c r="L134" i="11"/>
  <c r="K134" i="11"/>
  <c r="R133" i="11"/>
  <c r="Q133" i="11"/>
  <c r="P133" i="11"/>
  <c r="O133" i="11"/>
  <c r="M133" i="11"/>
  <c r="L133" i="11"/>
  <c r="K133" i="11"/>
  <c r="R132" i="11"/>
  <c r="Q132" i="11"/>
  <c r="P132" i="11"/>
  <c r="O132" i="11"/>
  <c r="M132" i="11"/>
  <c r="L132" i="11"/>
  <c r="K132" i="11"/>
  <c r="R131" i="11"/>
  <c r="Q131" i="11"/>
  <c r="P131" i="11"/>
  <c r="O131" i="11"/>
  <c r="M131" i="11"/>
  <c r="L131" i="11"/>
  <c r="K131" i="11"/>
  <c r="R130" i="11"/>
  <c r="Q130" i="11"/>
  <c r="P130" i="11"/>
  <c r="O130" i="11"/>
  <c r="M130" i="11"/>
  <c r="L130" i="11"/>
  <c r="K130" i="11"/>
  <c r="R129" i="11"/>
  <c r="Q129" i="11"/>
  <c r="P129" i="11"/>
  <c r="O129" i="11"/>
  <c r="M129" i="11"/>
  <c r="L129" i="11"/>
  <c r="K129" i="11"/>
  <c r="H129" i="11"/>
  <c r="H143" i="11" s="1"/>
  <c r="R127" i="11"/>
  <c r="Q127" i="11"/>
  <c r="P127" i="11"/>
  <c r="O127" i="11"/>
  <c r="M127" i="11"/>
  <c r="L127" i="11"/>
  <c r="K127" i="11"/>
  <c r="R126" i="11"/>
  <c r="Q126" i="11"/>
  <c r="P126" i="11"/>
  <c r="O126" i="11"/>
  <c r="M126" i="11"/>
  <c r="L126" i="11"/>
  <c r="K126" i="11"/>
  <c r="R125" i="11"/>
  <c r="Q125" i="11"/>
  <c r="P125" i="11"/>
  <c r="O125" i="11"/>
  <c r="M125" i="11"/>
  <c r="L125" i="11"/>
  <c r="K125" i="11"/>
  <c r="R124" i="11"/>
  <c r="Q124" i="11"/>
  <c r="P124" i="11"/>
  <c r="O124" i="11"/>
  <c r="M124" i="11"/>
  <c r="L124" i="11"/>
  <c r="K124" i="11"/>
  <c r="R123" i="11"/>
  <c r="Q123" i="11"/>
  <c r="P123" i="11"/>
  <c r="O123" i="11"/>
  <c r="M123" i="11"/>
  <c r="L123" i="11"/>
  <c r="K123" i="11"/>
  <c r="R122" i="11"/>
  <c r="Q122" i="11"/>
  <c r="P122" i="11"/>
  <c r="O122" i="11"/>
  <c r="M122" i="11"/>
  <c r="L122" i="11"/>
  <c r="K122" i="11"/>
  <c r="R121" i="11"/>
  <c r="Q121" i="11"/>
  <c r="P121" i="11"/>
  <c r="O121" i="11"/>
  <c r="M121" i="11"/>
  <c r="L121" i="11"/>
  <c r="K121" i="11"/>
  <c r="R120" i="11"/>
  <c r="Q120" i="11"/>
  <c r="P120" i="11"/>
  <c r="O120" i="11"/>
  <c r="M120" i="11"/>
  <c r="L120" i="11"/>
  <c r="K120" i="11"/>
  <c r="R119" i="11"/>
  <c r="Q119" i="11"/>
  <c r="P119" i="11"/>
  <c r="O119" i="11"/>
  <c r="M119" i="11"/>
  <c r="L119" i="11"/>
  <c r="K119" i="11"/>
  <c r="R118" i="11"/>
  <c r="Q118" i="11"/>
  <c r="P118" i="11"/>
  <c r="O118" i="11"/>
  <c r="M118" i="11"/>
  <c r="L118" i="11"/>
  <c r="K118" i="11"/>
  <c r="R117" i="11"/>
  <c r="Q117" i="11"/>
  <c r="P117" i="11"/>
  <c r="O117" i="11"/>
  <c r="M117" i="11"/>
  <c r="L117" i="11"/>
  <c r="K117" i="11"/>
  <c r="R116" i="11"/>
  <c r="Q116" i="11"/>
  <c r="P116" i="11"/>
  <c r="O116" i="11"/>
  <c r="M116" i="11"/>
  <c r="L116" i="11"/>
  <c r="K116" i="11"/>
  <c r="R115" i="11"/>
  <c r="Q115" i="11"/>
  <c r="P115" i="11"/>
  <c r="O115" i="11"/>
  <c r="M115" i="11"/>
  <c r="L115" i="11"/>
  <c r="K115" i="11"/>
  <c r="R114" i="11"/>
  <c r="Q114" i="11"/>
  <c r="P114" i="11"/>
  <c r="O114" i="11"/>
  <c r="M114" i="11"/>
  <c r="L114" i="11"/>
  <c r="K114" i="11"/>
  <c r="R113" i="11"/>
  <c r="Q113" i="11"/>
  <c r="P113" i="11"/>
  <c r="O113" i="11"/>
  <c r="M113" i="11"/>
  <c r="L113" i="11"/>
  <c r="K113" i="11"/>
  <c r="R112" i="11"/>
  <c r="Q112" i="11"/>
  <c r="P112" i="11"/>
  <c r="O112" i="11"/>
  <c r="M112" i="11"/>
  <c r="L112" i="11"/>
  <c r="K112" i="11"/>
  <c r="R111" i="11"/>
  <c r="Q111" i="11"/>
  <c r="P111" i="11"/>
  <c r="O111" i="11"/>
  <c r="M111" i="11"/>
  <c r="L111" i="11"/>
  <c r="K111" i="11"/>
  <c r="R110" i="11"/>
  <c r="Q110" i="11"/>
  <c r="P110" i="11"/>
  <c r="O110" i="11"/>
  <c r="M110" i="11"/>
  <c r="L110" i="11"/>
  <c r="K110" i="11"/>
  <c r="R109" i="11"/>
  <c r="Q109" i="11"/>
  <c r="P109" i="11"/>
  <c r="O109" i="11"/>
  <c r="M109" i="11"/>
  <c r="L109" i="11"/>
  <c r="K109" i="11"/>
  <c r="R108" i="11"/>
  <c r="Q108" i="11"/>
  <c r="P108" i="11"/>
  <c r="O108" i="11"/>
  <c r="M108" i="11"/>
  <c r="L108" i="11"/>
  <c r="K108" i="11"/>
  <c r="R107" i="11"/>
  <c r="Q107" i="11"/>
  <c r="P107" i="11"/>
  <c r="O107" i="11"/>
  <c r="M107" i="11"/>
  <c r="L107" i="11"/>
  <c r="K107" i="11"/>
  <c r="R106" i="11"/>
  <c r="Q106" i="11"/>
  <c r="P106" i="11"/>
  <c r="O106" i="11"/>
  <c r="M106" i="11"/>
  <c r="L106" i="11"/>
  <c r="K106" i="11"/>
  <c r="R105" i="11"/>
  <c r="Q105" i="11"/>
  <c r="P105" i="11"/>
  <c r="O105" i="11"/>
  <c r="M105" i="11"/>
  <c r="L105" i="11"/>
  <c r="K105" i="11"/>
  <c r="R104" i="11"/>
  <c r="Q104" i="11"/>
  <c r="P104" i="11"/>
  <c r="O104" i="11"/>
  <c r="M104" i="11"/>
  <c r="L104" i="11"/>
  <c r="K104" i="11"/>
  <c r="R103" i="11"/>
  <c r="Q103" i="11"/>
  <c r="P103" i="11"/>
  <c r="O103" i="11"/>
  <c r="M103" i="11"/>
  <c r="L103" i="11"/>
  <c r="K103" i="11"/>
  <c r="R102" i="11"/>
  <c r="Q102" i="11"/>
  <c r="P102" i="11"/>
  <c r="O102" i="11"/>
  <c r="M102" i="11"/>
  <c r="L102" i="11"/>
  <c r="K102" i="11"/>
  <c r="R101" i="11"/>
  <c r="Q101" i="11"/>
  <c r="P101" i="11"/>
  <c r="O101" i="11"/>
  <c r="M101" i="11"/>
  <c r="L101" i="11"/>
  <c r="K101" i="11"/>
  <c r="R100" i="11"/>
  <c r="Q100" i="11"/>
  <c r="P100" i="11"/>
  <c r="O100" i="11"/>
  <c r="M100" i="11"/>
  <c r="L100" i="11"/>
  <c r="K100" i="11"/>
  <c r="R99" i="11"/>
  <c r="Q99" i="11"/>
  <c r="P99" i="11"/>
  <c r="O99" i="11"/>
  <c r="M99" i="11"/>
  <c r="L99" i="11"/>
  <c r="K99" i="11"/>
  <c r="R98" i="11"/>
  <c r="Q98" i="11"/>
  <c r="P98" i="11"/>
  <c r="O98" i="11"/>
  <c r="M98" i="11"/>
  <c r="L98" i="11"/>
  <c r="K98" i="11"/>
  <c r="R97" i="11"/>
  <c r="Q97" i="11"/>
  <c r="P97" i="11"/>
  <c r="O97" i="11"/>
  <c r="M97" i="11"/>
  <c r="L97" i="11"/>
  <c r="K97" i="11"/>
  <c r="R96" i="11"/>
  <c r="Q96" i="11"/>
  <c r="P96" i="11"/>
  <c r="O96" i="11"/>
  <c r="M96" i="11"/>
  <c r="L96" i="11"/>
  <c r="K96" i="11"/>
  <c r="R95" i="11"/>
  <c r="Q95" i="11"/>
  <c r="P95" i="11"/>
  <c r="O95" i="11"/>
  <c r="M95" i="11"/>
  <c r="L95" i="11"/>
  <c r="K95" i="11"/>
  <c r="R94" i="11"/>
  <c r="Q94" i="11"/>
  <c r="P94" i="11"/>
  <c r="O94" i="11"/>
  <c r="M94" i="11"/>
  <c r="L94" i="11"/>
  <c r="K94" i="11"/>
  <c r="R93" i="11"/>
  <c r="Q93" i="11"/>
  <c r="P93" i="11"/>
  <c r="O93" i="11"/>
  <c r="M93" i="11"/>
  <c r="L93" i="11"/>
  <c r="K93" i="11"/>
  <c r="R92" i="11"/>
  <c r="Q92" i="11"/>
  <c r="P92" i="11"/>
  <c r="O92" i="11"/>
  <c r="M92" i="11"/>
  <c r="L92" i="11"/>
  <c r="K92" i="11"/>
  <c r="R91" i="11"/>
  <c r="Q91" i="11"/>
  <c r="P91" i="11"/>
  <c r="O91" i="11"/>
  <c r="M91" i="11"/>
  <c r="L91" i="11"/>
  <c r="K91" i="11"/>
  <c r="R90" i="11"/>
  <c r="Q90" i="11"/>
  <c r="P90" i="11"/>
  <c r="O90" i="11"/>
  <c r="M90" i="11"/>
  <c r="L90" i="11"/>
  <c r="K90" i="11"/>
  <c r="R89" i="11"/>
  <c r="Q89" i="11"/>
  <c r="P89" i="11"/>
  <c r="O89" i="11"/>
  <c r="M89" i="11"/>
  <c r="L89" i="11"/>
  <c r="K89" i="11"/>
  <c r="R88" i="11"/>
  <c r="Q88" i="11"/>
  <c r="P88" i="11"/>
  <c r="O88" i="11"/>
  <c r="M88" i="11"/>
  <c r="L88" i="11"/>
  <c r="K88" i="11"/>
  <c r="R87" i="11"/>
  <c r="Q87" i="11"/>
  <c r="P87" i="11"/>
  <c r="O87" i="11"/>
  <c r="M87" i="11"/>
  <c r="L87" i="11"/>
  <c r="K87" i="11"/>
  <c r="R86" i="11"/>
  <c r="Q86" i="11"/>
  <c r="P86" i="11"/>
  <c r="O86" i="11"/>
  <c r="M86" i="11"/>
  <c r="L86" i="11"/>
  <c r="K86" i="11"/>
  <c r="H86" i="11"/>
  <c r="R85" i="11"/>
  <c r="Q85" i="11"/>
  <c r="P85" i="11"/>
  <c r="O85" i="11"/>
  <c r="M85" i="11"/>
  <c r="L85" i="11"/>
  <c r="K85" i="11"/>
  <c r="H85" i="11"/>
  <c r="R84" i="11"/>
  <c r="Q84" i="11"/>
  <c r="P84" i="11"/>
  <c r="O84" i="11"/>
  <c r="M84" i="11"/>
  <c r="L84" i="11"/>
  <c r="K84" i="11"/>
  <c r="H84" i="11"/>
  <c r="R83" i="11"/>
  <c r="Q83" i="11"/>
  <c r="P83" i="11"/>
  <c r="O83" i="11"/>
  <c r="M83" i="11"/>
  <c r="L83" i="11"/>
  <c r="K83" i="11"/>
  <c r="H83" i="11"/>
  <c r="H82" i="11" s="1"/>
  <c r="R82" i="11"/>
  <c r="Q82" i="11"/>
  <c r="P82" i="11"/>
  <c r="O82" i="11"/>
  <c r="M82" i="11"/>
  <c r="L82" i="11"/>
  <c r="K82" i="11"/>
  <c r="R81" i="11"/>
  <c r="Q81" i="11"/>
  <c r="P81" i="11"/>
  <c r="O81" i="11"/>
  <c r="M81" i="11"/>
  <c r="L81" i="11"/>
  <c r="K81" i="11"/>
  <c r="H81" i="11"/>
  <c r="R80" i="11"/>
  <c r="Q80" i="11"/>
  <c r="P80" i="11"/>
  <c r="O80" i="11"/>
  <c r="M80" i="11"/>
  <c r="L80" i="11"/>
  <c r="K80" i="11"/>
  <c r="H80" i="11"/>
  <c r="R79" i="11"/>
  <c r="Q79" i="11"/>
  <c r="P79" i="11"/>
  <c r="O79" i="11"/>
  <c r="M79" i="11"/>
  <c r="L79" i="11"/>
  <c r="K79" i="11"/>
  <c r="H79" i="11"/>
  <c r="R78" i="11"/>
  <c r="Q78" i="11"/>
  <c r="P78" i="11"/>
  <c r="O78" i="11"/>
  <c r="M78" i="11"/>
  <c r="L78" i="11"/>
  <c r="K78" i="11"/>
  <c r="H78" i="11"/>
  <c r="R77" i="11"/>
  <c r="Q77" i="11"/>
  <c r="P77" i="11"/>
  <c r="O77" i="11"/>
  <c r="M77" i="11"/>
  <c r="L77" i="11"/>
  <c r="K77" i="11"/>
  <c r="H77" i="11"/>
  <c r="H76" i="11" s="1"/>
  <c r="R76" i="11"/>
  <c r="Q76" i="11"/>
  <c r="P76" i="11"/>
  <c r="O76" i="11"/>
  <c r="M76" i="11"/>
  <c r="L76" i="11"/>
  <c r="K76" i="11"/>
  <c r="R75" i="11"/>
  <c r="Q75" i="11"/>
  <c r="P75" i="11"/>
  <c r="O75" i="11"/>
  <c r="M75" i="11"/>
  <c r="L75" i="11"/>
  <c r="K75" i="11"/>
  <c r="R74" i="11"/>
  <c r="Q74" i="11"/>
  <c r="P74" i="11"/>
  <c r="O74" i="11"/>
  <c r="M74" i="11"/>
  <c r="L74" i="11"/>
  <c r="K74" i="11"/>
  <c r="H74" i="11"/>
  <c r="R73" i="11"/>
  <c r="Q73" i="11"/>
  <c r="P73" i="11"/>
  <c r="O73" i="11"/>
  <c r="M73" i="11"/>
  <c r="L73" i="11"/>
  <c r="K73" i="11"/>
  <c r="H73" i="11"/>
  <c r="R72" i="11"/>
  <c r="Q72" i="11"/>
  <c r="P72" i="11"/>
  <c r="O72" i="11"/>
  <c r="M72" i="11"/>
  <c r="L72" i="11"/>
  <c r="K72" i="11"/>
  <c r="H72" i="11"/>
  <c r="R71" i="11"/>
  <c r="Q71" i="11"/>
  <c r="P71" i="11"/>
  <c r="O71" i="11"/>
  <c r="M71" i="11"/>
  <c r="L71" i="11"/>
  <c r="K71" i="11"/>
  <c r="H71" i="11"/>
  <c r="R70" i="11"/>
  <c r="Q70" i="11"/>
  <c r="P70" i="11"/>
  <c r="O70" i="11"/>
  <c r="M70" i="11"/>
  <c r="L70" i="11"/>
  <c r="K70" i="11"/>
  <c r="H70" i="11"/>
  <c r="R69" i="11"/>
  <c r="Q69" i="11"/>
  <c r="P69" i="11"/>
  <c r="O69" i="11"/>
  <c r="M69" i="11"/>
  <c r="L69" i="11"/>
  <c r="K69" i="11"/>
  <c r="R68" i="11"/>
  <c r="Q68" i="11"/>
  <c r="P68" i="11"/>
  <c r="M68" i="11"/>
  <c r="L68" i="11"/>
  <c r="K68" i="11"/>
  <c r="D68" i="11"/>
  <c r="O68" i="11" s="1"/>
  <c r="R67" i="11"/>
  <c r="Q67" i="11"/>
  <c r="P67" i="11"/>
  <c r="O67" i="11"/>
  <c r="M67" i="11"/>
  <c r="L67" i="11"/>
  <c r="K67" i="11"/>
  <c r="H67" i="11"/>
  <c r="R66" i="11"/>
  <c r="Q66" i="11"/>
  <c r="P66" i="11"/>
  <c r="O66" i="11"/>
  <c r="M66" i="11"/>
  <c r="L66" i="11"/>
  <c r="K66" i="11"/>
  <c r="H66" i="11"/>
  <c r="R65" i="11"/>
  <c r="Q65" i="11"/>
  <c r="P65" i="11"/>
  <c r="O65" i="11"/>
  <c r="M65" i="11"/>
  <c r="L65" i="11"/>
  <c r="K65" i="11"/>
  <c r="H65" i="11"/>
  <c r="R64" i="11"/>
  <c r="Q64" i="11"/>
  <c r="P64" i="11"/>
  <c r="O64" i="11"/>
  <c r="M64" i="11"/>
  <c r="L64" i="11"/>
  <c r="K64" i="11"/>
  <c r="R63" i="11"/>
  <c r="Q63" i="11"/>
  <c r="P63" i="11"/>
  <c r="M63" i="11"/>
  <c r="L63" i="11"/>
  <c r="K63" i="11"/>
  <c r="R62" i="11"/>
  <c r="Q62" i="11"/>
  <c r="P62" i="11"/>
  <c r="M62" i="11"/>
  <c r="L62" i="11"/>
  <c r="K62" i="11"/>
  <c r="H62" i="11"/>
  <c r="R61" i="11"/>
  <c r="Q61" i="11"/>
  <c r="P61" i="11"/>
  <c r="M61" i="11"/>
  <c r="L61" i="11"/>
  <c r="K61" i="11"/>
  <c r="D61" i="11"/>
  <c r="H61" i="11" s="1"/>
  <c r="R60" i="11"/>
  <c r="Q60" i="11"/>
  <c r="P60" i="11"/>
  <c r="M60" i="11"/>
  <c r="L60" i="11"/>
  <c r="K60" i="11"/>
  <c r="H60" i="11"/>
  <c r="R59" i="11"/>
  <c r="Q59" i="11"/>
  <c r="P59" i="11"/>
  <c r="M59" i="11"/>
  <c r="L59" i="11"/>
  <c r="K59" i="11"/>
  <c r="R58" i="11"/>
  <c r="Q58" i="11"/>
  <c r="P58" i="11"/>
  <c r="M58" i="11"/>
  <c r="L58" i="11"/>
  <c r="K58" i="11"/>
  <c r="H58" i="11"/>
  <c r="R57" i="11"/>
  <c r="Q57" i="11"/>
  <c r="P57" i="11"/>
  <c r="M57" i="11"/>
  <c r="L57" i="11"/>
  <c r="K57" i="11"/>
  <c r="H57" i="11"/>
  <c r="R56" i="11"/>
  <c r="Q56" i="11"/>
  <c r="P56" i="11"/>
  <c r="M56" i="11"/>
  <c r="L56" i="11"/>
  <c r="K56" i="11"/>
  <c r="H56" i="11"/>
  <c r="R55" i="11"/>
  <c r="Q55" i="11"/>
  <c r="P55" i="11"/>
  <c r="M55" i="11"/>
  <c r="L55" i="11"/>
  <c r="K55" i="11"/>
  <c r="H55" i="11"/>
  <c r="R54" i="11"/>
  <c r="Q54" i="11"/>
  <c r="P54" i="11"/>
  <c r="M54" i="11"/>
  <c r="L54" i="11"/>
  <c r="K54" i="11"/>
  <c r="H54" i="11"/>
  <c r="H53" i="11"/>
  <c r="R52" i="11"/>
  <c r="Q52" i="11"/>
  <c r="P52" i="11"/>
  <c r="M52" i="11"/>
  <c r="L52" i="11"/>
  <c r="K52" i="11"/>
  <c r="H52" i="11"/>
  <c r="R51" i="11"/>
  <c r="Q51" i="11"/>
  <c r="P51" i="11"/>
  <c r="M51" i="11"/>
  <c r="L51" i="11"/>
  <c r="K51" i="11"/>
  <c r="H51" i="11"/>
  <c r="R50" i="11"/>
  <c r="Q50" i="11"/>
  <c r="P50" i="11"/>
  <c r="M50" i="11"/>
  <c r="L50" i="11"/>
  <c r="K50" i="11"/>
  <c r="H50" i="11"/>
  <c r="R41" i="11"/>
  <c r="Q41" i="11"/>
  <c r="P41" i="11"/>
  <c r="O41" i="11"/>
  <c r="M40" i="11"/>
  <c r="R40" i="11" s="1"/>
  <c r="L40" i="11"/>
  <c r="Q40" i="11" s="1"/>
  <c r="K40" i="11"/>
  <c r="P40" i="11" s="1"/>
  <c r="J40" i="11"/>
  <c r="O40" i="11" s="1"/>
  <c r="M39" i="11"/>
  <c r="R39" i="11" s="1"/>
  <c r="L39" i="11"/>
  <c r="Q39" i="11" s="1"/>
  <c r="K39" i="11"/>
  <c r="P39" i="11" s="1"/>
  <c r="J39" i="11"/>
  <c r="O39" i="11" s="1"/>
  <c r="H39" i="11"/>
  <c r="H38" i="11" s="1"/>
  <c r="M38" i="11"/>
  <c r="R38" i="11" s="1"/>
  <c r="L38" i="11"/>
  <c r="Q38" i="11" s="1"/>
  <c r="K38" i="11"/>
  <c r="P38" i="11" s="1"/>
  <c r="J38" i="11"/>
  <c r="O38" i="11" s="1"/>
  <c r="M37" i="11"/>
  <c r="R37" i="11" s="1"/>
  <c r="L37" i="11"/>
  <c r="Q37" i="11" s="1"/>
  <c r="K37" i="11"/>
  <c r="P37" i="11" s="1"/>
  <c r="J37" i="11"/>
  <c r="O37" i="11" s="1"/>
  <c r="H37" i="11"/>
  <c r="H36" i="11" s="1"/>
  <c r="M36" i="11"/>
  <c r="R36" i="11" s="1"/>
  <c r="L36" i="11"/>
  <c r="Q36" i="11" s="1"/>
  <c r="K36" i="11"/>
  <c r="P36" i="11" s="1"/>
  <c r="J36" i="11"/>
  <c r="O36" i="11" s="1"/>
  <c r="M35" i="11"/>
  <c r="R35" i="11" s="1"/>
  <c r="L35" i="11"/>
  <c r="Q35" i="11" s="1"/>
  <c r="K35" i="11"/>
  <c r="P35" i="11" s="1"/>
  <c r="J35" i="11"/>
  <c r="O35" i="11" s="1"/>
  <c r="H35" i="11"/>
  <c r="M34" i="11"/>
  <c r="R34" i="11" s="1"/>
  <c r="L34" i="11"/>
  <c r="Q34" i="11" s="1"/>
  <c r="K34" i="11"/>
  <c r="P34" i="11" s="1"/>
  <c r="J34" i="11"/>
  <c r="O34" i="11" s="1"/>
  <c r="H34" i="11"/>
  <c r="M33" i="11"/>
  <c r="R33" i="11" s="1"/>
  <c r="L33" i="11"/>
  <c r="Q33" i="11" s="1"/>
  <c r="K33" i="11"/>
  <c r="P33" i="11" s="1"/>
  <c r="J33" i="11"/>
  <c r="O33" i="11" s="1"/>
  <c r="H33" i="11"/>
  <c r="M32" i="11"/>
  <c r="R32" i="11" s="1"/>
  <c r="L32" i="11"/>
  <c r="Q32" i="11" s="1"/>
  <c r="K32" i="11"/>
  <c r="P32" i="11" s="1"/>
  <c r="J32" i="11"/>
  <c r="O32" i="11" s="1"/>
  <c r="H32" i="11"/>
  <c r="M31" i="11"/>
  <c r="R31" i="11" s="1"/>
  <c r="L31" i="11"/>
  <c r="Q31" i="11" s="1"/>
  <c r="K31" i="11"/>
  <c r="P31" i="11" s="1"/>
  <c r="J31" i="11"/>
  <c r="O31" i="11" s="1"/>
  <c r="M30" i="11"/>
  <c r="R30" i="11" s="1"/>
  <c r="L30" i="11"/>
  <c r="Q30" i="11" s="1"/>
  <c r="K30" i="11"/>
  <c r="P30" i="11" s="1"/>
  <c r="J30" i="11"/>
  <c r="O30" i="11" s="1"/>
  <c r="H30" i="11"/>
  <c r="M29" i="11"/>
  <c r="R29" i="11" s="1"/>
  <c r="L29" i="11"/>
  <c r="Q29" i="11" s="1"/>
  <c r="K29" i="11"/>
  <c r="P29" i="11" s="1"/>
  <c r="J29" i="11"/>
  <c r="O29" i="11" s="1"/>
  <c r="H29" i="11"/>
  <c r="M28" i="11"/>
  <c r="R28" i="11" s="1"/>
  <c r="L28" i="11"/>
  <c r="Q28" i="11" s="1"/>
  <c r="K28" i="11"/>
  <c r="P28" i="11" s="1"/>
  <c r="J28" i="11"/>
  <c r="O28" i="11" s="1"/>
  <c r="H28" i="11"/>
  <c r="M27" i="11"/>
  <c r="R27" i="11" s="1"/>
  <c r="L27" i="11"/>
  <c r="Q27" i="11" s="1"/>
  <c r="K27" i="11"/>
  <c r="P27" i="11" s="1"/>
  <c r="J27" i="11"/>
  <c r="O27" i="11" s="1"/>
  <c r="H27" i="11"/>
  <c r="M26" i="11"/>
  <c r="R26" i="11" s="1"/>
  <c r="L26" i="11"/>
  <c r="Q26" i="11" s="1"/>
  <c r="K26" i="11"/>
  <c r="P26" i="11" s="1"/>
  <c r="J26" i="11"/>
  <c r="O26" i="11" s="1"/>
  <c r="H26" i="11"/>
  <c r="M25" i="11"/>
  <c r="R25" i="11" s="1"/>
  <c r="L25" i="11"/>
  <c r="Q25" i="11" s="1"/>
  <c r="K25" i="11"/>
  <c r="P25" i="11" s="1"/>
  <c r="J25" i="11"/>
  <c r="O25" i="11" s="1"/>
  <c r="M24" i="11"/>
  <c r="R24" i="11" s="1"/>
  <c r="L24" i="11"/>
  <c r="Q24" i="11" s="1"/>
  <c r="K24" i="11"/>
  <c r="P24" i="11" s="1"/>
  <c r="J24" i="11"/>
  <c r="O24" i="11" s="1"/>
  <c r="H24" i="11"/>
  <c r="M23" i="11"/>
  <c r="R23" i="11" s="1"/>
  <c r="L23" i="11"/>
  <c r="Q23" i="11" s="1"/>
  <c r="K23" i="11"/>
  <c r="P23" i="11" s="1"/>
  <c r="J23" i="11"/>
  <c r="O23" i="11" s="1"/>
  <c r="H23" i="11"/>
  <c r="M22" i="11"/>
  <c r="R22" i="11" s="1"/>
  <c r="L22" i="11"/>
  <c r="Q22" i="11" s="1"/>
  <c r="K22" i="11"/>
  <c r="P22" i="11" s="1"/>
  <c r="J22" i="11"/>
  <c r="O22" i="11" s="1"/>
  <c r="H22" i="11"/>
  <c r="R21" i="11"/>
  <c r="M21" i="11"/>
  <c r="L21" i="11"/>
  <c r="Q21" i="11" s="1"/>
  <c r="K21" i="11"/>
  <c r="P21" i="11" s="1"/>
  <c r="J21" i="11"/>
  <c r="O21" i="11" s="1"/>
  <c r="H21" i="11"/>
  <c r="H19" i="11" s="1"/>
  <c r="M20" i="11"/>
  <c r="R20" i="11" s="1"/>
  <c r="L20" i="11"/>
  <c r="Q20" i="11" s="1"/>
  <c r="K20" i="11"/>
  <c r="P20" i="11" s="1"/>
  <c r="J20" i="11"/>
  <c r="O20" i="11" s="1"/>
  <c r="H20" i="11"/>
  <c r="M19" i="11"/>
  <c r="R19" i="11" s="1"/>
  <c r="L19" i="11"/>
  <c r="Q19" i="11" s="1"/>
  <c r="K19" i="11"/>
  <c r="P19" i="11" s="1"/>
  <c r="J19" i="11"/>
  <c r="O19" i="11" s="1"/>
  <c r="M18" i="11"/>
  <c r="R18" i="11" s="1"/>
  <c r="L18" i="11"/>
  <c r="Q18" i="11" s="1"/>
  <c r="K18" i="11"/>
  <c r="P18" i="11" s="1"/>
  <c r="J18" i="11"/>
  <c r="O18" i="11" s="1"/>
  <c r="M17" i="11"/>
  <c r="R17" i="11" s="1"/>
  <c r="L17" i="11"/>
  <c r="Q17" i="11" s="1"/>
  <c r="K17" i="11"/>
  <c r="P17" i="11" s="1"/>
  <c r="J17" i="11"/>
  <c r="O17" i="11" s="1"/>
  <c r="H17" i="11"/>
  <c r="M16" i="11"/>
  <c r="R16" i="11" s="1"/>
  <c r="L16" i="11"/>
  <c r="Q16" i="11" s="1"/>
  <c r="K16" i="11"/>
  <c r="P16" i="11" s="1"/>
  <c r="J16" i="11"/>
  <c r="O16" i="11" s="1"/>
  <c r="H16" i="11"/>
  <c r="M15" i="11"/>
  <c r="R15" i="11" s="1"/>
  <c r="L15" i="11"/>
  <c r="Q15" i="11" s="1"/>
  <c r="K15" i="11"/>
  <c r="P15" i="11" s="1"/>
  <c r="D15" i="11"/>
  <c r="J15" i="11" s="1"/>
  <c r="O15" i="11" s="1"/>
  <c r="M14" i="11"/>
  <c r="R14" i="11" s="1"/>
  <c r="L14" i="11"/>
  <c r="Q14" i="11" s="1"/>
  <c r="K14" i="11"/>
  <c r="P14" i="11" s="1"/>
  <c r="D14" i="11"/>
  <c r="J14" i="11" s="1"/>
  <c r="O14" i="11" s="1"/>
  <c r="M13" i="11"/>
  <c r="R13" i="11" s="1"/>
  <c r="L13" i="11"/>
  <c r="Q13" i="11" s="1"/>
  <c r="K13" i="11"/>
  <c r="P13" i="11" s="1"/>
  <c r="J13" i="11"/>
  <c r="O13" i="11" s="1"/>
  <c r="H13" i="11"/>
  <c r="M12" i="11"/>
  <c r="R12" i="11" s="1"/>
  <c r="L12" i="11"/>
  <c r="Q12" i="11" s="1"/>
  <c r="K12" i="11"/>
  <c r="P12" i="11" s="1"/>
  <c r="J12" i="11"/>
  <c r="O12" i="11" s="1"/>
  <c r="H12" i="11"/>
  <c r="H9" i="11" s="1"/>
  <c r="M11" i="11"/>
  <c r="R11" i="11" s="1"/>
  <c r="L11" i="11"/>
  <c r="Q11" i="11" s="1"/>
  <c r="K11" i="11"/>
  <c r="P11" i="11" s="1"/>
  <c r="J11" i="11"/>
  <c r="O11" i="11" s="1"/>
  <c r="H11" i="11"/>
  <c r="M10" i="11"/>
  <c r="R10" i="11" s="1"/>
  <c r="L10" i="11"/>
  <c r="Q10" i="11" s="1"/>
  <c r="K10" i="11"/>
  <c r="P10" i="11" s="1"/>
  <c r="J10" i="11"/>
  <c r="O10" i="11" s="1"/>
  <c r="H10" i="11"/>
  <c r="I58" i="14" l="1"/>
  <c r="N58" i="14" s="1"/>
  <c r="P58" i="14" s="1"/>
  <c r="D59" i="11"/>
  <c r="H21" i="12"/>
  <c r="I45" i="14"/>
  <c r="H68" i="14"/>
  <c r="G84" i="14"/>
  <c r="K153" i="11"/>
  <c r="K161" i="11"/>
  <c r="H84" i="14"/>
  <c r="C15" i="14"/>
  <c r="G25" i="14"/>
  <c r="I83" i="14"/>
  <c r="N83" i="14" s="1"/>
  <c r="P83" i="14" s="1"/>
  <c r="H69" i="11"/>
  <c r="D18" i="14"/>
  <c r="H22" i="14"/>
  <c r="H31" i="11"/>
  <c r="H46" i="13"/>
  <c r="N46" i="13" s="1"/>
  <c r="P153" i="11"/>
  <c r="P161" i="11"/>
  <c r="I56" i="14"/>
  <c r="N56" i="14" s="1"/>
  <c r="F15" i="14"/>
  <c r="B17" i="14"/>
  <c r="F18" i="14"/>
  <c r="B20" i="14"/>
  <c r="F21" i="14"/>
  <c r="B23" i="14"/>
  <c r="I79" i="14"/>
  <c r="N79" i="14" s="1"/>
  <c r="I40" i="14"/>
  <c r="C68" i="14"/>
  <c r="C17" i="14"/>
  <c r="G18" i="14"/>
  <c r="G24" i="14"/>
  <c r="B84" i="14"/>
  <c r="H157" i="11"/>
  <c r="E23" i="14"/>
  <c r="D68" i="14"/>
  <c r="H64" i="11"/>
  <c r="N50" i="13"/>
  <c r="H155" i="11"/>
  <c r="P150" i="11"/>
  <c r="H14" i="14"/>
  <c r="I48" i="14"/>
  <c r="I22" i="14" s="1"/>
  <c r="N22" i="14" s="1"/>
  <c r="P22" i="14" s="1"/>
  <c r="G68" i="14"/>
  <c r="I61" i="14"/>
  <c r="N61" i="14" s="1"/>
  <c r="F23" i="14"/>
  <c r="E84" i="14"/>
  <c r="E17" i="14"/>
  <c r="G20" i="14"/>
  <c r="G26" i="14" s="1"/>
  <c r="F84" i="14"/>
  <c r="B22" i="14"/>
  <c r="H49" i="11"/>
  <c r="P155" i="11"/>
  <c r="N22" i="12"/>
  <c r="H17" i="14"/>
  <c r="I67" i="14"/>
  <c r="N67" i="14" s="1"/>
  <c r="P67" i="14" s="1"/>
  <c r="I77" i="14"/>
  <c r="N77" i="14" s="1"/>
  <c r="P77" i="14" s="1"/>
  <c r="G23" i="14"/>
  <c r="H72" i="12"/>
  <c r="N72" i="12" s="1"/>
  <c r="H13" i="13"/>
  <c r="N13" i="13" s="1"/>
  <c r="H74" i="13"/>
  <c r="N74" i="13" s="1"/>
  <c r="C14" i="14"/>
  <c r="I47" i="14"/>
  <c r="I64" i="14"/>
  <c r="N64" i="14" s="1"/>
  <c r="I74" i="14"/>
  <c r="N74" i="14" s="1"/>
  <c r="P74" i="14" s="1"/>
  <c r="H20" i="14"/>
  <c r="H59" i="11"/>
  <c r="H127" i="11" s="1"/>
  <c r="H148" i="11"/>
  <c r="H68" i="13"/>
  <c r="N68" i="13" s="1"/>
  <c r="G14" i="14"/>
  <c r="I57" i="14"/>
  <c r="N57" i="14" s="1"/>
  <c r="P57" i="14" s="1"/>
  <c r="E15" i="14"/>
  <c r="I66" i="14"/>
  <c r="N66" i="14" s="1"/>
  <c r="P66" i="14" s="1"/>
  <c r="I76" i="14"/>
  <c r="N76" i="14" s="1"/>
  <c r="F22" i="14"/>
  <c r="I82" i="14"/>
  <c r="N82" i="14" s="1"/>
  <c r="P82" i="14" s="1"/>
  <c r="H68" i="11"/>
  <c r="I46" i="14"/>
  <c r="F24" i="14"/>
  <c r="D21" i="14"/>
  <c r="H25" i="14"/>
  <c r="I73" i="14"/>
  <c r="N73" i="14" s="1"/>
  <c r="P73" i="14" s="1"/>
  <c r="G19" i="14"/>
  <c r="C52" i="14"/>
  <c r="I43" i="14"/>
  <c r="N43" i="14" s="1"/>
  <c r="P43" i="14" s="1"/>
  <c r="G21" i="14"/>
  <c r="B68" i="14"/>
  <c r="E18" i="14"/>
  <c r="H16" i="14"/>
  <c r="D24" i="14"/>
  <c r="E52" i="14"/>
  <c r="I49" i="14"/>
  <c r="N49" i="14" s="1"/>
  <c r="P49" i="14" s="1"/>
  <c r="I62" i="14"/>
  <c r="N62" i="14" s="1"/>
  <c r="P62" i="14" s="1"/>
  <c r="H15" i="11"/>
  <c r="H152" i="11"/>
  <c r="H106" i="13"/>
  <c r="N106" i="13" s="1"/>
  <c r="F52" i="14"/>
  <c r="I42" i="14"/>
  <c r="I16" i="14" s="1"/>
  <c r="N16" i="14" s="1"/>
  <c r="P16" i="14" s="1"/>
  <c r="E14" i="14"/>
  <c r="I59" i="14"/>
  <c r="N59" i="14" s="1"/>
  <c r="P59" i="14" s="1"/>
  <c r="H21" i="14"/>
  <c r="C84" i="14"/>
  <c r="I81" i="14"/>
  <c r="N81" i="14" s="1"/>
  <c r="P81" i="14" s="1"/>
  <c r="I100" i="14"/>
  <c r="H25" i="11"/>
  <c r="I51" i="14"/>
  <c r="N51" i="14" s="1"/>
  <c r="P51" i="14" s="1"/>
  <c r="F68" i="14"/>
  <c r="D84" i="14"/>
  <c r="D20" i="14"/>
  <c r="H24" i="14"/>
  <c r="M14" i="26"/>
  <c r="N14" i="26"/>
  <c r="O14" i="26" s="1"/>
  <c r="N45" i="14"/>
  <c r="P45" i="14" s="1"/>
  <c r="I19" i="14"/>
  <c r="N19" i="14" s="1"/>
  <c r="P19" i="14"/>
  <c r="N46" i="14"/>
  <c r="P46" i="14" s="1"/>
  <c r="P56" i="14"/>
  <c r="P61" i="14"/>
  <c r="P64" i="14"/>
  <c r="N40" i="14"/>
  <c r="P40" i="14" s="1"/>
  <c r="N48" i="14"/>
  <c r="P48" i="14" s="1"/>
  <c r="P76" i="14"/>
  <c r="P79" i="14"/>
  <c r="H52" i="14"/>
  <c r="I60" i="14"/>
  <c r="N60" i="14" s="1"/>
  <c r="P60" i="14" s="1"/>
  <c r="E68" i="14"/>
  <c r="B14" i="14"/>
  <c r="F14" i="14"/>
  <c r="B15" i="14"/>
  <c r="B16" i="14"/>
  <c r="E19" i="14"/>
  <c r="E21" i="14"/>
  <c r="D22" i="14"/>
  <c r="D25" i="14"/>
  <c r="I50" i="14"/>
  <c r="I65" i="14"/>
  <c r="N65" i="14" s="1"/>
  <c r="P65" i="14" s="1"/>
  <c r="I72" i="14"/>
  <c r="N72" i="14" s="1"/>
  <c r="P72" i="14" s="1"/>
  <c r="I80" i="14"/>
  <c r="N80" i="14" s="1"/>
  <c r="P80" i="14" s="1"/>
  <c r="I41" i="14"/>
  <c r="D52" i="14"/>
  <c r="I75" i="14"/>
  <c r="N75" i="14" s="1"/>
  <c r="P75" i="14" s="1"/>
  <c r="D14" i="14"/>
  <c r="D16" i="14"/>
  <c r="D17" i="14"/>
  <c r="C19" i="14"/>
  <c r="C20" i="14"/>
  <c r="C21" i="14"/>
  <c r="I44" i="14"/>
  <c r="I63" i="14"/>
  <c r="N63" i="14" s="1"/>
  <c r="P63" i="14" s="1"/>
  <c r="I78" i="14"/>
  <c r="N78" i="14" s="1"/>
  <c r="P78" i="14" s="1"/>
  <c r="C23" i="14"/>
  <c r="C24" i="14"/>
  <c r="C25" i="14"/>
  <c r="H58" i="13"/>
  <c r="N58" i="13" s="1"/>
  <c r="N72" i="13"/>
  <c r="N73" i="12"/>
  <c r="H9" i="12"/>
  <c r="H18" i="12"/>
  <c r="N18" i="12" s="1"/>
  <c r="N21" i="12"/>
  <c r="H18" i="11"/>
  <c r="H14" i="11"/>
  <c r="H41" i="11" s="1"/>
  <c r="K148" i="11"/>
  <c r="K152" i="11"/>
  <c r="H151" i="11"/>
  <c r="H156" i="11"/>
  <c r="K151" i="11"/>
  <c r="K156" i="11"/>
  <c r="F51" i="17"/>
  <c r="G51" i="17" s="1"/>
  <c r="F50" i="17"/>
  <c r="G50" i="17" s="1"/>
  <c r="F49" i="17"/>
  <c r="G49" i="17" s="1"/>
  <c r="F48" i="17"/>
  <c r="F47" i="17"/>
  <c r="F46" i="17"/>
  <c r="I25" i="14" l="1"/>
  <c r="N25" i="14" s="1"/>
  <c r="P25" i="14" s="1"/>
  <c r="I20" i="14"/>
  <c r="N20" i="14" s="1"/>
  <c r="P20" i="14" s="1"/>
  <c r="H145" i="11"/>
  <c r="H168" i="11" s="1"/>
  <c r="H169" i="11" s="1"/>
  <c r="I84" i="14"/>
  <c r="N84" i="14" s="1"/>
  <c r="P84" i="14" s="1"/>
  <c r="I52" i="14"/>
  <c r="N52" i="14" s="1"/>
  <c r="P52" i="14" s="1"/>
  <c r="I68" i="14"/>
  <c r="N68" i="14" s="1"/>
  <c r="P68" i="14" s="1"/>
  <c r="I21" i="14"/>
  <c r="N21" i="14" s="1"/>
  <c r="P21" i="14" s="1"/>
  <c r="H13" i="12"/>
  <c r="N13" i="12" s="1"/>
  <c r="C26" i="14"/>
  <c r="N42" i="14"/>
  <c r="P42" i="14" s="1"/>
  <c r="H119" i="13"/>
  <c r="N119" i="13" s="1"/>
  <c r="N47" i="14"/>
  <c r="P47" i="14" s="1"/>
  <c r="E26" i="14"/>
  <c r="F26" i="14"/>
  <c r="B26" i="14"/>
  <c r="H26" i="14"/>
  <c r="F52" i="17"/>
  <c r="N41" i="14"/>
  <c r="P41" i="14" s="1"/>
  <c r="I15" i="14"/>
  <c r="N15" i="14" s="1"/>
  <c r="P15" i="14" s="1"/>
  <c r="N44" i="14"/>
  <c r="P44" i="14" s="1"/>
  <c r="I18" i="14"/>
  <c r="N18" i="14" s="1"/>
  <c r="P18" i="14" s="1"/>
  <c r="N50" i="14"/>
  <c r="P50" i="14" s="1"/>
  <c r="I24" i="14"/>
  <c r="N24" i="14" s="1"/>
  <c r="P24" i="14" s="1"/>
  <c r="D26" i="14"/>
  <c r="I23" i="14"/>
  <c r="N23" i="14" s="1"/>
  <c r="P23" i="14" s="1"/>
  <c r="I14" i="14"/>
  <c r="N14" i="14" s="1"/>
  <c r="P14" i="14" s="1"/>
  <c r="I17" i="14"/>
  <c r="N17" i="14" s="1"/>
  <c r="P17" i="14" s="1"/>
  <c r="N9" i="12"/>
  <c r="D7" i="23"/>
  <c r="C7" i="23"/>
  <c r="E232" i="25"/>
  <c r="C261" i="25"/>
  <c r="F202" i="7"/>
  <c r="W9" i="20"/>
  <c r="H132" i="12" l="1"/>
  <c r="N132" i="12" s="1"/>
  <c r="R21" i="14"/>
  <c r="S4" i="14" s="1"/>
  <c r="S6" i="14" s="1"/>
  <c r="I26" i="14"/>
  <c r="E29" i="14"/>
  <c r="N26" i="14"/>
  <c r="P26" i="14" s="1"/>
  <c r="R17" i="14"/>
  <c r="R4" i="14" s="1"/>
  <c r="R6" i="14" s="1"/>
  <c r="R7" i="14" s="1"/>
  <c r="U8" i="14" l="1"/>
  <c r="R8" i="14"/>
  <c r="T8" i="14" s="1"/>
  <c r="E31" i="14"/>
  <c r="E33" i="14"/>
  <c r="P6" i="4" l="1"/>
  <c r="R6" i="4"/>
  <c r="G54" i="4"/>
  <c r="G53" i="4"/>
  <c r="O7" i="1"/>
  <c r="K360" i="6"/>
  <c r="P58" i="1"/>
  <c r="O58" i="1"/>
  <c r="P7" i="1"/>
  <c r="G40" i="4"/>
  <c r="G39" i="4"/>
  <c r="E47" i="4"/>
  <c r="D43" i="4"/>
  <c r="E40" i="4"/>
  <c r="N3" i="2"/>
  <c r="N19" i="2"/>
  <c r="N10" i="2"/>
  <c r="O19" i="2"/>
  <c r="P19" i="2"/>
  <c r="O383" i="7"/>
  <c r="F383" i="7" s="1"/>
  <c r="J43" i="5"/>
  <c r="I43" i="5"/>
  <c r="H43" i="5"/>
  <c r="G43" i="5"/>
  <c r="I41" i="5"/>
  <c r="I40" i="5"/>
  <c r="J34" i="5"/>
  <c r="J33" i="5" s="1"/>
  <c r="J26" i="5"/>
  <c r="J25" i="5" s="1"/>
  <c r="J22" i="5"/>
  <c r="J39" i="5" s="1"/>
  <c r="J20" i="5"/>
  <c r="J17" i="5" s="1"/>
  <c r="J12" i="5"/>
  <c r="I12" i="5"/>
  <c r="I13" i="5" s="1"/>
  <c r="H12" i="5"/>
  <c r="H13" i="5" s="1"/>
  <c r="G12" i="5"/>
  <c r="G13" i="5" s="1"/>
  <c r="J8" i="5" l="1"/>
  <c r="N23" i="2"/>
  <c r="D39" i="4"/>
  <c r="F196" i="7" l="1"/>
  <c r="F210" i="7"/>
  <c r="D53" i="4" s="1"/>
  <c r="F212" i="7"/>
  <c r="D54" i="4" s="1"/>
  <c r="F156" i="7" l="1"/>
  <c r="F155" i="7"/>
  <c r="F58" i="7"/>
  <c r="F57" i="7"/>
  <c r="F270" i="6"/>
  <c r="F269" i="6"/>
  <c r="G43" i="16" l="1"/>
  <c r="F48" i="7" s="1"/>
  <c r="G18" i="16"/>
  <c r="D6" i="9" l="1"/>
  <c r="C6" i="9"/>
  <c r="B6" i="9"/>
  <c r="F6" i="9"/>
  <c r="G6" i="9" s="1"/>
  <c r="G46" i="17" l="1"/>
  <c r="G47" i="17"/>
  <c r="G48" i="17"/>
  <c r="B12" i="29" l="1"/>
  <c r="D12" i="29" l="1"/>
  <c r="C12" i="29"/>
  <c r="E11" i="29"/>
  <c r="F342" i="7" s="1"/>
  <c r="E321" i="6" s="1"/>
  <c r="F321" i="6" s="1"/>
  <c r="E10" i="29"/>
  <c r="F340" i="7" s="1"/>
  <c r="E319" i="6" s="1"/>
  <c r="E9" i="29"/>
  <c r="F312" i="7" s="1"/>
  <c r="E292" i="6" s="1"/>
  <c r="E8" i="29"/>
  <c r="F313" i="7" s="1"/>
  <c r="E293" i="6" s="1"/>
  <c r="E7" i="29"/>
  <c r="F305" i="7" s="1"/>
  <c r="E285" i="6" s="1"/>
  <c r="E6" i="29"/>
  <c r="F301" i="7" s="1"/>
  <c r="E281" i="6" l="1"/>
  <c r="G301" i="7"/>
  <c r="E12" i="29"/>
  <c r="F81" i="7" l="1"/>
  <c r="F80" i="7"/>
  <c r="F79" i="7"/>
  <c r="F78" i="7"/>
  <c r="AG78" i="7" s="1"/>
  <c r="F77" i="7"/>
  <c r="F76" i="7"/>
  <c r="F75" i="7"/>
  <c r="E75" i="24"/>
  <c r="F54" i="7" l="1"/>
  <c r="E9" i="7" s="1"/>
  <c r="D40" i="4" s="1"/>
  <c r="E33" i="7" l="1"/>
  <c r="A13" i="20" l="1"/>
  <c r="E258" i="25"/>
  <c r="G258" i="25" s="1"/>
  <c r="E259" i="25"/>
  <c r="G259" i="25" s="1"/>
  <c r="E260" i="25"/>
  <c r="G260" i="25" s="1"/>
  <c r="E261" i="25"/>
  <c r="E262" i="25"/>
  <c r="E263" i="25"/>
  <c r="G263" i="25" s="1"/>
  <c r="E264" i="25"/>
  <c r="G264" i="25" s="1"/>
  <c r="E265" i="25"/>
  <c r="E266" i="25"/>
  <c r="G266" i="25" s="1"/>
  <c r="E267" i="25"/>
  <c r="G267" i="25" s="1"/>
  <c r="E268" i="25"/>
  <c r="G268" i="25" s="1"/>
  <c r="E269" i="25"/>
  <c r="E270" i="25"/>
  <c r="G270" i="25" s="1"/>
  <c r="E271" i="25"/>
  <c r="G271" i="25" s="1"/>
  <c r="E272" i="25"/>
  <c r="G272" i="25" s="1"/>
  <c r="E273" i="25"/>
  <c r="G273" i="25" s="1"/>
  <c r="E274" i="25"/>
  <c r="E275" i="25"/>
  <c r="G275" i="25" s="1"/>
  <c r="E276" i="25"/>
  <c r="G276" i="25" s="1"/>
  <c r="E277" i="25"/>
  <c r="G277" i="25" s="1"/>
  <c r="E278" i="25"/>
  <c r="G278" i="25" s="1"/>
  <c r="E279" i="25"/>
  <c r="G279" i="25" s="1"/>
  <c r="E280" i="25"/>
  <c r="G280" i="25" s="1"/>
  <c r="E281" i="25"/>
  <c r="G281" i="25" s="1"/>
  <c r="E282" i="25"/>
  <c r="E283" i="25"/>
  <c r="G283" i="25" s="1"/>
  <c r="E284" i="25"/>
  <c r="G284" i="25" s="1"/>
  <c r="E285" i="25"/>
  <c r="E286" i="25"/>
  <c r="E287" i="25"/>
  <c r="G287" i="25" s="1"/>
  <c r="E288" i="25"/>
  <c r="G288" i="25" s="1"/>
  <c r="E289" i="25"/>
  <c r="G289" i="25" s="1"/>
  <c r="E290" i="25"/>
  <c r="E291" i="25"/>
  <c r="G291" i="25" s="1"/>
  <c r="E292" i="25"/>
  <c r="G292" i="25" s="1"/>
  <c r="E293" i="25"/>
  <c r="E294" i="25"/>
  <c r="E295" i="25"/>
  <c r="G295" i="25" s="1"/>
  <c r="E296" i="25"/>
  <c r="G296" i="25" s="1"/>
  <c r="E233" i="25"/>
  <c r="E234" i="25"/>
  <c r="G234" i="25" s="1"/>
  <c r="E235" i="25"/>
  <c r="G235" i="25" s="1"/>
  <c r="E236" i="25"/>
  <c r="G236" i="25" s="1"/>
  <c r="E237" i="25"/>
  <c r="G237" i="25" s="1"/>
  <c r="E238" i="25"/>
  <c r="G238" i="25" s="1"/>
  <c r="E239" i="25"/>
  <c r="G239" i="25" s="1"/>
  <c r="E240" i="25"/>
  <c r="G240" i="25" s="1"/>
  <c r="E213" i="25"/>
  <c r="G213" i="25" s="1"/>
  <c r="E214" i="25"/>
  <c r="G214" i="25" s="1"/>
  <c r="E215" i="25"/>
  <c r="G215" i="25" s="1"/>
  <c r="E216" i="25"/>
  <c r="G216" i="25" s="1"/>
  <c r="E217" i="25"/>
  <c r="G217" i="25" s="1"/>
  <c r="E218" i="25"/>
  <c r="G218" i="25" s="1"/>
  <c r="E219" i="25"/>
  <c r="G219" i="25" s="1"/>
  <c r="E220" i="25"/>
  <c r="G220" i="25" s="1"/>
  <c r="E221" i="25"/>
  <c r="G221" i="25" s="1"/>
  <c r="E222" i="25"/>
  <c r="G222" i="25" s="1"/>
  <c r="E223" i="25"/>
  <c r="G223" i="25" s="1"/>
  <c r="E224" i="25"/>
  <c r="G224" i="25" s="1"/>
  <c r="E225" i="25"/>
  <c r="G225" i="25" s="1"/>
  <c r="E226" i="25"/>
  <c r="G226" i="25" s="1"/>
  <c r="E227" i="25"/>
  <c r="G227" i="25" s="1"/>
  <c r="E228" i="25"/>
  <c r="G228" i="25" s="1"/>
  <c r="E229" i="25"/>
  <c r="G229" i="25" s="1"/>
  <c r="E230" i="25"/>
  <c r="G230" i="25" s="1"/>
  <c r="E67" i="25"/>
  <c r="G67" i="25" s="1"/>
  <c r="E68" i="25"/>
  <c r="G68" i="25" s="1"/>
  <c r="E69" i="25"/>
  <c r="G69" i="25" s="1"/>
  <c r="E70" i="25"/>
  <c r="G70" i="25" s="1"/>
  <c r="E71" i="25"/>
  <c r="G71" i="25" s="1"/>
  <c r="G187" i="25"/>
  <c r="E177" i="25"/>
  <c r="G177" i="25" s="1"/>
  <c r="E178" i="25"/>
  <c r="G178" i="25" s="1"/>
  <c r="E179" i="25"/>
  <c r="G179" i="25" s="1"/>
  <c r="E180" i="25"/>
  <c r="G180" i="25" s="1"/>
  <c r="E181" i="25"/>
  <c r="G181" i="25" s="1"/>
  <c r="E182" i="25"/>
  <c r="G182" i="25" s="1"/>
  <c r="E183" i="25"/>
  <c r="E184" i="25"/>
  <c r="G184" i="25" s="1"/>
  <c r="E185" i="25"/>
  <c r="G185" i="25" s="1"/>
  <c r="E186" i="25"/>
  <c r="G186" i="25" s="1"/>
  <c r="E187" i="25"/>
  <c r="E188" i="25"/>
  <c r="G188" i="25" s="1"/>
  <c r="E189" i="25"/>
  <c r="G189" i="25" s="1"/>
  <c r="E190" i="25"/>
  <c r="G190" i="25" s="1"/>
  <c r="E191" i="25"/>
  <c r="G191" i="25" s="1"/>
  <c r="E192" i="25"/>
  <c r="G192" i="25" s="1"/>
  <c r="E193" i="25"/>
  <c r="G193" i="25" s="1"/>
  <c r="E194" i="25"/>
  <c r="G194" i="25" s="1"/>
  <c r="E195" i="25"/>
  <c r="G195" i="25" s="1"/>
  <c r="E196" i="25"/>
  <c r="G196" i="25" s="1"/>
  <c r="F206" i="25"/>
  <c r="F241" i="25"/>
  <c r="G261" i="25"/>
  <c r="G262" i="25"/>
  <c r="G265" i="25"/>
  <c r="G269" i="25"/>
  <c r="G274" i="25"/>
  <c r="G282" i="25"/>
  <c r="G285" i="25"/>
  <c r="G286" i="25"/>
  <c r="G290" i="25"/>
  <c r="G293" i="25"/>
  <c r="G294" i="25"/>
  <c r="F256" i="25"/>
  <c r="G233" i="25" l="1"/>
  <c r="E231" i="25"/>
  <c r="AG287" i="7"/>
  <c r="AG273" i="7"/>
  <c r="AG203" i="7"/>
  <c r="AG150" i="7"/>
  <c r="AS150" i="7" s="1"/>
  <c r="B17" i="23" l="1"/>
  <c r="A3" i="13"/>
  <c r="B125" i="13" s="1"/>
  <c r="B133" i="13" s="1"/>
  <c r="A3" i="12"/>
  <c r="F45" i="7" l="1"/>
  <c r="G27" i="16"/>
  <c r="G42" i="16"/>
  <c r="G39" i="16"/>
  <c r="G40" i="16"/>
  <c r="G41" i="16"/>
  <c r="G38" i="16"/>
  <c r="G23" i="16"/>
  <c r="G24" i="16"/>
  <c r="G26" i="16"/>
  <c r="G28" i="16"/>
  <c r="G29" i="16"/>
  <c r="G30" i="16"/>
  <c r="G31" i="16"/>
  <c r="G32" i="16"/>
  <c r="G33" i="16"/>
  <c r="G34" i="16"/>
  <c r="G35" i="16"/>
  <c r="G22" i="16"/>
  <c r="G16" i="16"/>
  <c r="G37" i="16" l="1"/>
  <c r="C37" i="24"/>
  <c r="E38" i="24"/>
  <c r="E39" i="24"/>
  <c r="E40" i="24"/>
  <c r="E41" i="24"/>
  <c r="E42" i="24"/>
  <c r="E43" i="24"/>
  <c r="E44" i="24"/>
  <c r="C153" i="25" l="1"/>
  <c r="C51" i="25" l="1"/>
  <c r="B304" i="25"/>
  <c r="B115" i="24"/>
  <c r="B24" i="23"/>
  <c r="B347" i="21"/>
  <c r="B353" i="21" s="1"/>
  <c r="G38" i="24"/>
  <c r="G39" i="24"/>
  <c r="G40" i="24"/>
  <c r="G41" i="24"/>
  <c r="G42" i="24"/>
  <c r="G43" i="24"/>
  <c r="E293" i="21" l="1"/>
  <c r="E294" i="21"/>
  <c r="E295" i="21"/>
  <c r="E296" i="21"/>
  <c r="E297" i="21"/>
  <c r="E298" i="21"/>
  <c r="E299" i="21"/>
  <c r="E300" i="21"/>
  <c r="E301"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C50" i="21"/>
  <c r="F50" i="21"/>
  <c r="G50" i="21"/>
  <c r="H50" i="21"/>
  <c r="G19" i="16" l="1"/>
  <c r="G20" i="16"/>
  <c r="G21" i="16"/>
  <c r="G15" i="16"/>
  <c r="G14" i="16" s="1"/>
  <c r="F37" i="7" l="1"/>
  <c r="F36" i="7" s="1"/>
  <c r="E28" i="6" s="1"/>
  <c r="G44" i="16"/>
  <c r="F12" i="10"/>
  <c r="E139" i="6" l="1"/>
  <c r="H8" i="19"/>
  <c r="F66" i="7" l="1"/>
  <c r="AG66" i="7" s="1"/>
  <c r="AG65" i="7" s="1"/>
  <c r="F61" i="7" l="1"/>
  <c r="F96" i="6" l="1"/>
  <c r="F94" i="6"/>
  <c r="F78" i="6"/>
  <c r="F58" i="6"/>
  <c r="E96" i="6"/>
  <c r="E94" i="6"/>
  <c r="E78" i="6"/>
  <c r="E58" i="6"/>
  <c r="F139" i="7" l="1"/>
  <c r="F138" i="7"/>
  <c r="F137" i="7"/>
  <c r="F136" i="7"/>
  <c r="F135" i="7"/>
  <c r="F134" i="7"/>
  <c r="F133" i="7"/>
  <c r="F132" i="7"/>
  <c r="F131" i="7"/>
  <c r="F130" i="7"/>
  <c r="F129" i="7"/>
  <c r="F128" i="7"/>
  <c r="F127" i="7"/>
  <c r="F126" i="7"/>
  <c r="F125" i="7"/>
  <c r="F124" i="7"/>
  <c r="F123" i="7"/>
  <c r="F122" i="7"/>
  <c r="F121" i="7"/>
  <c r="F93" i="7"/>
  <c r="F92" i="7"/>
  <c r="F91" i="7"/>
  <c r="F90" i="7"/>
  <c r="F89" i="7"/>
  <c r="F74" i="7"/>
  <c r="F73" i="7"/>
  <c r="F72" i="7"/>
  <c r="F71" i="7"/>
  <c r="F70" i="7"/>
  <c r="F69" i="7"/>
  <c r="F68" i="7"/>
  <c r="H134" i="13"/>
  <c r="I134" i="13" l="1"/>
  <c r="G134" i="13"/>
  <c r="F134" i="13"/>
  <c r="E134" i="13"/>
  <c r="D134" i="13"/>
  <c r="C134" i="13"/>
  <c r="D126" i="13"/>
  <c r="C126" i="13"/>
  <c r="F45" i="4" l="1"/>
  <c r="G45" i="4"/>
  <c r="I45" i="4"/>
  <c r="J45" i="4"/>
  <c r="L45" i="4"/>
  <c r="D45" i="4"/>
  <c r="Y360" i="7"/>
  <c r="Y362" i="7"/>
  <c r="Y364" i="7"/>
  <c r="Y366" i="7"/>
  <c r="Y367" i="7"/>
  <c r="Y368" i="7"/>
  <c r="Y369" i="7"/>
  <c r="Y370" i="7"/>
  <c r="Y372" i="7"/>
  <c r="Y374" i="7"/>
  <c r="Y375" i="7"/>
  <c r="Y376" i="7"/>
  <c r="Y377" i="7"/>
  <c r="Y379" i="7"/>
  <c r="Y380" i="7"/>
  <c r="Y381" i="7"/>
  <c r="Y383" i="7"/>
  <c r="Y384" i="7"/>
  <c r="Y385" i="7"/>
  <c r="Y386" i="7"/>
  <c r="Y387" i="7"/>
  <c r="Y388" i="7"/>
  <c r="Y393" i="7"/>
  <c r="Y394" i="7"/>
  <c r="Y396" i="7"/>
  <c r="Y397" i="7"/>
  <c r="Y400" i="7"/>
  <c r="Y402" i="7"/>
  <c r="Y403" i="7"/>
  <c r="Y404" i="7"/>
  <c r="Y405" i="7"/>
  <c r="Y406" i="7"/>
  <c r="Y407" i="7"/>
  <c r="Y408" i="7"/>
  <c r="F408" i="7"/>
  <c r="F407" i="7"/>
  <c r="F406" i="7"/>
  <c r="F404" i="7"/>
  <c r="F403" i="7"/>
  <c r="F397" i="7"/>
  <c r="F396" i="7"/>
  <c r="F394" i="7"/>
  <c r="F393" i="7"/>
  <c r="F388" i="7"/>
  <c r="F387" i="7"/>
  <c r="F386" i="7"/>
  <c r="F385" i="7"/>
  <c r="F380" i="7"/>
  <c r="F379" i="7"/>
  <c r="F376" i="7"/>
  <c r="F375" i="7"/>
  <c r="F374" i="7"/>
  <c r="F372" i="7"/>
  <c r="F370" i="7"/>
  <c r="F369" i="7"/>
  <c r="F368" i="7"/>
  <c r="F367" i="7"/>
  <c r="F366" i="7"/>
  <c r="F364" i="7"/>
  <c r="F362" i="7"/>
  <c r="F360" i="7"/>
  <c r="R390" i="7"/>
  <c r="H40" i="4"/>
  <c r="K40" i="4"/>
  <c r="G43" i="4"/>
  <c r="J43" i="4"/>
  <c r="H47" i="4"/>
  <c r="H45" i="4" s="1"/>
  <c r="K47" i="4"/>
  <c r="K45" i="4" s="1"/>
  <c r="E45" i="4"/>
  <c r="P10" i="2"/>
  <c r="P23" i="2" s="1"/>
  <c r="O10" i="2"/>
  <c r="O23" i="2" s="1"/>
  <c r="R7" i="4"/>
  <c r="Q7" i="4"/>
  <c r="P7" i="4"/>
  <c r="F401" i="7" l="1"/>
  <c r="P3" i="2"/>
  <c r="P2" i="2" s="1"/>
  <c r="O3" i="2"/>
  <c r="O2" i="2" s="1"/>
  <c r="N2" i="2"/>
  <c r="J39" i="4"/>
  <c r="F9" i="7"/>
  <c r="E28" i="4" l="1"/>
  <c r="F400" i="7"/>
  <c r="AM337" i="6"/>
  <c r="AM339" i="6"/>
  <c r="AM341" i="6"/>
  <c r="AM343" i="6"/>
  <c r="AM348" i="6"/>
  <c r="AM351" i="6"/>
  <c r="AM352" i="6"/>
  <c r="AM353" i="6"/>
  <c r="AM354" i="6"/>
  <c r="AM356" i="6"/>
  <c r="AM357" i="6"/>
  <c r="AM358" i="6"/>
  <c r="AM359" i="6"/>
  <c r="AM360" i="6"/>
  <c r="AM361" i="6"/>
  <c r="AM362" i="6"/>
  <c r="AM363" i="6"/>
  <c r="AM364" i="6"/>
  <c r="AM365" i="6"/>
  <c r="AM368" i="6"/>
  <c r="AM367" i="6" s="1"/>
  <c r="AM366" i="6" s="1"/>
  <c r="AM370" i="6"/>
  <c r="AM371" i="6"/>
  <c r="AM373" i="6"/>
  <c r="AM374" i="6"/>
  <c r="AM377" i="6"/>
  <c r="AM376" i="6" s="1"/>
  <c r="AM379" i="6"/>
  <c r="AM380" i="6"/>
  <c r="AM381" i="6"/>
  <c r="AM382" i="6"/>
  <c r="AM383" i="6"/>
  <c r="AO367" i="6"/>
  <c r="V367" i="6"/>
  <c r="X42" i="4"/>
  <c r="F17" i="3"/>
  <c r="R8" i="5"/>
  <c r="R17" i="5" s="1"/>
  <c r="N78" i="4"/>
  <c r="M78" i="4"/>
  <c r="L78" i="4"/>
  <c r="K78" i="4"/>
  <c r="J78" i="4"/>
  <c r="I78" i="4"/>
  <c r="H78" i="4"/>
  <c r="G78" i="4"/>
  <c r="F78" i="4"/>
  <c r="E78" i="4"/>
  <c r="D78" i="4"/>
  <c r="L74" i="4"/>
  <c r="K74" i="4"/>
  <c r="J74" i="4"/>
  <c r="I74" i="4"/>
  <c r="H74" i="4"/>
  <c r="G74" i="4"/>
  <c r="F74" i="4"/>
  <c r="E74" i="4"/>
  <c r="D74" i="4"/>
  <c r="L62" i="4"/>
  <c r="K62" i="4"/>
  <c r="J62" i="4"/>
  <c r="I62" i="4"/>
  <c r="H62" i="4"/>
  <c r="G62" i="4"/>
  <c r="F62" i="4"/>
  <c r="E62" i="4"/>
  <c r="D62" i="4"/>
  <c r="W51" i="4"/>
  <c r="S51" i="4"/>
  <c r="Y51" i="4" s="1"/>
  <c r="L51" i="4"/>
  <c r="K51" i="4"/>
  <c r="I51" i="4"/>
  <c r="H51" i="4"/>
  <c r="F51" i="4"/>
  <c r="E51" i="4"/>
  <c r="X50" i="4"/>
  <c r="W50" i="4"/>
  <c r="S50" i="4"/>
  <c r="Y50" i="4" s="1"/>
  <c r="X49" i="4"/>
  <c r="S49" i="4"/>
  <c r="Y49" i="4" s="1"/>
  <c r="X48" i="4"/>
  <c r="W48" i="4"/>
  <c r="S48" i="4"/>
  <c r="Y48" i="4" s="1"/>
  <c r="X47" i="4"/>
  <c r="W47" i="4"/>
  <c r="S47" i="4"/>
  <c r="Y47" i="4" s="1"/>
  <c r="X46" i="4"/>
  <c r="W46" i="4"/>
  <c r="S46" i="4"/>
  <c r="Y46" i="4" s="1"/>
  <c r="S45" i="4"/>
  <c r="X44" i="4"/>
  <c r="W44" i="4"/>
  <c r="S44" i="4"/>
  <c r="Y44" i="4" s="1"/>
  <c r="X43" i="4"/>
  <c r="W43" i="4"/>
  <c r="S43" i="4"/>
  <c r="Y43" i="4" s="1"/>
  <c r="S42" i="4"/>
  <c r="Y42" i="4" s="1"/>
  <c r="L42" i="4"/>
  <c r="L38" i="4" s="1"/>
  <c r="K42" i="4"/>
  <c r="J42" i="4"/>
  <c r="I42" i="4"/>
  <c r="I38" i="4" s="1"/>
  <c r="H42" i="4"/>
  <c r="G42" i="4"/>
  <c r="F42" i="4"/>
  <c r="F38" i="4" s="1"/>
  <c r="E42" i="4"/>
  <c r="D42" i="4"/>
  <c r="D38" i="4" s="1"/>
  <c r="X41" i="4"/>
  <c r="W41" i="4"/>
  <c r="S41" i="4"/>
  <c r="Y41" i="4" s="1"/>
  <c r="N37" i="4"/>
  <c r="M37" i="4"/>
  <c r="F35" i="4"/>
  <c r="F33" i="4" s="1"/>
  <c r="E35" i="4"/>
  <c r="D35" i="4"/>
  <c r="D33" i="4" s="1"/>
  <c r="L33" i="4"/>
  <c r="K33" i="4"/>
  <c r="J33" i="4"/>
  <c r="I33" i="4"/>
  <c r="H33" i="4"/>
  <c r="G33" i="4"/>
  <c r="E33" i="4"/>
  <c r="N25" i="4"/>
  <c r="N13" i="4" s="1"/>
  <c r="M25" i="4"/>
  <c r="J25" i="4"/>
  <c r="G25" i="4"/>
  <c r="D25" i="4"/>
  <c r="L23" i="4"/>
  <c r="K23" i="4"/>
  <c r="J23" i="4"/>
  <c r="I23" i="4"/>
  <c r="H23" i="4"/>
  <c r="G23" i="4"/>
  <c r="F23" i="4"/>
  <c r="E23" i="4"/>
  <c r="D23" i="4"/>
  <c r="L20" i="4"/>
  <c r="I20" i="4"/>
  <c r="L14" i="4"/>
  <c r="K14" i="4"/>
  <c r="J14" i="4"/>
  <c r="I14" i="4"/>
  <c r="H14" i="4"/>
  <c r="G14" i="4"/>
  <c r="F14" i="4"/>
  <c r="E14" i="4"/>
  <c r="D14" i="4"/>
  <c r="M13" i="4"/>
  <c r="B15" i="3"/>
  <c r="B48" i="5" l="1"/>
  <c r="A24" i="7"/>
  <c r="A9" i="16" s="1"/>
  <c r="AM372" i="6"/>
  <c r="AM350" i="6"/>
  <c r="A3" i="5"/>
  <c r="A4" i="4"/>
  <c r="AM355" i="6"/>
  <c r="AM378" i="6"/>
  <c r="AM375" i="6" s="1"/>
  <c r="AM369" i="6"/>
  <c r="E38" i="4"/>
  <c r="K38" i="4"/>
  <c r="H38" i="4"/>
  <c r="AM336" i="6" l="1"/>
  <c r="AM335" i="6" s="1"/>
  <c r="AM333" i="6" s="1"/>
  <c r="AM334" i="6"/>
  <c r="AD390" i="7"/>
  <c r="Y391" i="7" l="1"/>
  <c r="F377" i="7"/>
  <c r="F381" i="7"/>
  <c r="F390" i="7" l="1"/>
  <c r="E68" i="4"/>
  <c r="X51" i="4" s="1"/>
  <c r="Y382" i="7" l="1"/>
  <c r="J382" i="7" l="1"/>
  <c r="F166" i="7" l="1"/>
  <c r="F165" i="7"/>
  <c r="F164" i="7"/>
  <c r="F60" i="7"/>
  <c r="F59" i="7"/>
  <c r="D70" i="4" l="1"/>
  <c r="AJ349" i="6" l="1"/>
  <c r="AJ347" i="6"/>
  <c r="AJ346" i="6"/>
  <c r="AJ345" i="6"/>
  <c r="AJ344" i="6"/>
  <c r="AJ342" i="6"/>
  <c r="AJ340" i="6"/>
  <c r="AJ338" i="6"/>
  <c r="AP383" i="6"/>
  <c r="AP382" i="6"/>
  <c r="AP381" i="6"/>
  <c r="AP380" i="6"/>
  <c r="AP379" i="6"/>
  <c r="AP377" i="6"/>
  <c r="AP376" i="6" s="1"/>
  <c r="AP374" i="6"/>
  <c r="AP373" i="6"/>
  <c r="AP371" i="6"/>
  <c r="AP370" i="6"/>
  <c r="AP368" i="6"/>
  <c r="AP367" i="6" s="1"/>
  <c r="AP366" i="6" s="1"/>
  <c r="AP365" i="6"/>
  <c r="AP364" i="6"/>
  <c r="AP363" i="6"/>
  <c r="AP362" i="6"/>
  <c r="AP361" i="6"/>
  <c r="AP360" i="6"/>
  <c r="AP359" i="6"/>
  <c r="AP358" i="6"/>
  <c r="AP357" i="6"/>
  <c r="AP356" i="6"/>
  <c r="AP354" i="6"/>
  <c r="AP353" i="6"/>
  <c r="AP352" i="6"/>
  <c r="AP351" i="6"/>
  <c r="AP348" i="6"/>
  <c r="AP343" i="6"/>
  <c r="AP341" i="6"/>
  <c r="AP339" i="6"/>
  <c r="AP337" i="6"/>
  <c r="Q383" i="6"/>
  <c r="Q382" i="6"/>
  <c r="Q381" i="6"/>
  <c r="Q380" i="6"/>
  <c r="Q379" i="6"/>
  <c r="Q377" i="6"/>
  <c r="Q374" i="6"/>
  <c r="Q373" i="6"/>
  <c r="Q371" i="6"/>
  <c r="Q370" i="6"/>
  <c r="Q368" i="6"/>
  <c r="Q365" i="6"/>
  <c r="Q364" i="6"/>
  <c r="Q363" i="6"/>
  <c r="Q362" i="6"/>
  <c r="Q361" i="6"/>
  <c r="Q360" i="6"/>
  <c r="Q358" i="6"/>
  <c r="Q357" i="6"/>
  <c r="Q356" i="6"/>
  <c r="Q354" i="6"/>
  <c r="Q353" i="6"/>
  <c r="Q352" i="6"/>
  <c r="Q351" i="6"/>
  <c r="Q349" i="6"/>
  <c r="Q347" i="6"/>
  <c r="Q346" i="6"/>
  <c r="Q345" i="6"/>
  <c r="Q344" i="6"/>
  <c r="Q342" i="6"/>
  <c r="Q340" i="6"/>
  <c r="Q339" i="6" s="1"/>
  <c r="Q338" i="6"/>
  <c r="W378" i="6"/>
  <c r="W376" i="6"/>
  <c r="W372" i="6"/>
  <c r="W369" i="6"/>
  <c r="W367" i="6"/>
  <c r="W366" i="6" s="1"/>
  <c r="W355" i="6"/>
  <c r="W350" i="6"/>
  <c r="W348" i="6"/>
  <c r="W343" i="6"/>
  <c r="W341" i="6"/>
  <c r="W339" i="6"/>
  <c r="W337" i="6"/>
  <c r="W375" i="6" l="1"/>
  <c r="W334" i="6" s="1"/>
  <c r="AP372" i="6"/>
  <c r="AP369" i="6"/>
  <c r="AP355" i="6"/>
  <c r="AP350" i="6"/>
  <c r="W336" i="6"/>
  <c r="W335" i="6" s="1"/>
  <c r="AP378" i="6"/>
  <c r="AP375" i="6" s="1"/>
  <c r="W333" i="6" l="1"/>
  <c r="AP334" i="6"/>
  <c r="AP336" i="6"/>
  <c r="AP335" i="6" s="1"/>
  <c r="AP333" i="6" s="1"/>
  <c r="F272" i="7" l="1"/>
  <c r="AG272" i="7" s="1"/>
  <c r="C24" i="23"/>
  <c r="C353" i="21" l="1"/>
  <c r="D347" i="21" l="1"/>
  <c r="W8" i="20" l="1"/>
  <c r="W7" i="20" l="1"/>
  <c r="F56" i="7" l="1"/>
  <c r="T337" i="6" l="1"/>
  <c r="T339" i="6"/>
  <c r="T341" i="6"/>
  <c r="T343" i="6"/>
  <c r="T348" i="6"/>
  <c r="T350" i="6"/>
  <c r="T367" i="6"/>
  <c r="T366" i="6" s="1"/>
  <c r="U367" i="6"/>
  <c r="U366" i="6" s="1"/>
  <c r="T334" i="6" l="1"/>
  <c r="T336" i="6"/>
  <c r="T335" i="6" s="1"/>
  <c r="T333" i="6" s="1"/>
  <c r="W42" i="4" l="1"/>
  <c r="E109" i="24" l="1"/>
  <c r="E108" i="24"/>
  <c r="G108" i="24" s="1"/>
  <c r="E107" i="24"/>
  <c r="G107" i="24" s="1"/>
  <c r="E106" i="24"/>
  <c r="G106" i="24" s="1"/>
  <c r="E105" i="24"/>
  <c r="G105" i="24" s="1"/>
  <c r="E104" i="24"/>
  <c r="G104" i="24" s="1"/>
  <c r="E103" i="24"/>
  <c r="G103" i="24" s="1"/>
  <c r="E102" i="24"/>
  <c r="G102" i="24" s="1"/>
  <c r="E101" i="24"/>
  <c r="G101" i="24" s="1"/>
  <c r="E100" i="24"/>
  <c r="G100" i="24" s="1"/>
  <c r="E99" i="24"/>
  <c r="G99" i="24" s="1"/>
  <c r="E98" i="24"/>
  <c r="G98" i="24" s="1"/>
  <c r="E97" i="24"/>
  <c r="G97" i="24" s="1"/>
  <c r="E96" i="24"/>
  <c r="G96" i="24" s="1"/>
  <c r="E95" i="24"/>
  <c r="G95" i="24" s="1"/>
  <c r="E94" i="24"/>
  <c r="G94" i="24" s="1"/>
  <c r="E93" i="24"/>
  <c r="G93" i="24" s="1"/>
  <c r="E92" i="24"/>
  <c r="G92" i="24" s="1"/>
  <c r="E91" i="24"/>
  <c r="G91" i="24" s="1"/>
  <c r="E90" i="24"/>
  <c r="G90" i="24" s="1"/>
  <c r="E89" i="24"/>
  <c r="G89" i="24" s="1"/>
  <c r="E88" i="24"/>
  <c r="G88" i="24" s="1"/>
  <c r="E87" i="24"/>
  <c r="G87" i="24" s="1"/>
  <c r="E86" i="24"/>
  <c r="G86" i="24" s="1"/>
  <c r="E85" i="24"/>
  <c r="G85" i="24" s="1"/>
  <c r="E84" i="24"/>
  <c r="G84" i="24" s="1"/>
  <c r="E83" i="24"/>
  <c r="G83" i="24" s="1"/>
  <c r="E82" i="24"/>
  <c r="G82" i="24" s="1"/>
  <c r="E81" i="24"/>
  <c r="G81" i="24" s="1"/>
  <c r="E80" i="24"/>
  <c r="G80" i="24" s="1"/>
  <c r="E79" i="24"/>
  <c r="G79" i="24" s="1"/>
  <c r="E78" i="24"/>
  <c r="G78" i="24" s="1"/>
  <c r="E77" i="24"/>
  <c r="G77" i="24" s="1"/>
  <c r="E76" i="24"/>
  <c r="G76" i="24" s="1"/>
  <c r="F74" i="24"/>
  <c r="C74" i="24"/>
  <c r="E73" i="24"/>
  <c r="G73" i="24" s="1"/>
  <c r="E72" i="24"/>
  <c r="G72" i="24" s="1"/>
  <c r="E71" i="24"/>
  <c r="G71" i="24" s="1"/>
  <c r="E70" i="24"/>
  <c r="G70" i="24" s="1"/>
  <c r="E69" i="24"/>
  <c r="G69" i="24" s="1"/>
  <c r="E68" i="24"/>
  <c r="G68" i="24" s="1"/>
  <c r="E67" i="24"/>
  <c r="G67" i="24" s="1"/>
  <c r="E66" i="24"/>
  <c r="G66" i="24" s="1"/>
  <c r="E65" i="24"/>
  <c r="G65" i="24" s="1"/>
  <c r="E64" i="24"/>
  <c r="G64" i="24" s="1"/>
  <c r="E63" i="24"/>
  <c r="G63" i="24" s="1"/>
  <c r="E62" i="24"/>
  <c r="G62" i="24" s="1"/>
  <c r="E61" i="24"/>
  <c r="G61" i="24" s="1"/>
  <c r="E60" i="24"/>
  <c r="G60" i="24" s="1"/>
  <c r="E59" i="24"/>
  <c r="G59" i="24" s="1"/>
  <c r="E58" i="24"/>
  <c r="G58" i="24" s="1"/>
  <c r="E57" i="24"/>
  <c r="G57" i="24" s="1"/>
  <c r="E56" i="24"/>
  <c r="G56" i="24" s="1"/>
  <c r="E55" i="24"/>
  <c r="G55" i="24" s="1"/>
  <c r="E54" i="24"/>
  <c r="G54" i="24" s="1"/>
  <c r="E53" i="24"/>
  <c r="G53" i="24" s="1"/>
  <c r="E52" i="24"/>
  <c r="G52" i="24" s="1"/>
  <c r="E51" i="24"/>
  <c r="G51" i="24" s="1"/>
  <c r="E50" i="24"/>
  <c r="G50" i="24" s="1"/>
  <c r="E49" i="24"/>
  <c r="G49" i="24" s="1"/>
  <c r="E48" i="24"/>
  <c r="G48" i="24" s="1"/>
  <c r="E47" i="24"/>
  <c r="G47" i="24" s="1"/>
  <c r="E46" i="24"/>
  <c r="G46" i="24" s="1"/>
  <c r="E45" i="24"/>
  <c r="G44" i="24"/>
  <c r="E36" i="24"/>
  <c r="G36" i="24" s="1"/>
  <c r="E35" i="24"/>
  <c r="G35" i="24" s="1"/>
  <c r="E34" i="24"/>
  <c r="G34" i="24" s="1"/>
  <c r="E33" i="24"/>
  <c r="G33" i="24" s="1"/>
  <c r="E32" i="24"/>
  <c r="G32" i="24" s="1"/>
  <c r="E31" i="24"/>
  <c r="G31" i="24" s="1"/>
  <c r="E30" i="24"/>
  <c r="G30" i="24" s="1"/>
  <c r="E29" i="24"/>
  <c r="G29" i="24" s="1"/>
  <c r="E28" i="24"/>
  <c r="G28" i="24" s="1"/>
  <c r="E27" i="24"/>
  <c r="G27" i="24" s="1"/>
  <c r="E26" i="24"/>
  <c r="G26" i="24" s="1"/>
  <c r="E25" i="24"/>
  <c r="G25" i="24" s="1"/>
  <c r="E24" i="24"/>
  <c r="G24" i="24" s="1"/>
  <c r="E23" i="24"/>
  <c r="G23" i="24" s="1"/>
  <c r="E22" i="24"/>
  <c r="G22" i="24" s="1"/>
  <c r="E21" i="24"/>
  <c r="G21" i="24" s="1"/>
  <c r="F20" i="24"/>
  <c r="C20" i="24"/>
  <c r="E257" i="25"/>
  <c r="G257" i="25" s="1"/>
  <c r="G256" i="25" s="1"/>
  <c r="C256" i="25"/>
  <c r="E255" i="25"/>
  <c r="G255" i="25" s="1"/>
  <c r="E254" i="25"/>
  <c r="G254" i="25" s="1"/>
  <c r="E253" i="25"/>
  <c r="G253" i="25" s="1"/>
  <c r="E252" i="25"/>
  <c r="G252" i="25" s="1"/>
  <c r="E251" i="25"/>
  <c r="G251" i="25" s="1"/>
  <c r="E250" i="25"/>
  <c r="G250" i="25" s="1"/>
  <c r="E249" i="25"/>
  <c r="G249" i="25" s="1"/>
  <c r="E248" i="25"/>
  <c r="G248" i="25" s="1"/>
  <c r="E247" i="25"/>
  <c r="G247" i="25" s="1"/>
  <c r="E246" i="25"/>
  <c r="G246" i="25" s="1"/>
  <c r="E245" i="25"/>
  <c r="G245" i="25" s="1"/>
  <c r="E244" i="25"/>
  <c r="G244" i="25" s="1"/>
  <c r="E243" i="25"/>
  <c r="G243" i="25" s="1"/>
  <c r="E242" i="25"/>
  <c r="G242" i="25" s="1"/>
  <c r="C241" i="25"/>
  <c r="F231" i="25"/>
  <c r="C231" i="25"/>
  <c r="E212" i="25"/>
  <c r="G212" i="25" s="1"/>
  <c r="G211" i="25" s="1"/>
  <c r="F211" i="25"/>
  <c r="C211" i="25"/>
  <c r="E210" i="25"/>
  <c r="G210" i="25" s="1"/>
  <c r="E209" i="25"/>
  <c r="G209" i="25" s="1"/>
  <c r="E208" i="25"/>
  <c r="G208" i="25" s="1"/>
  <c r="G207" i="25"/>
  <c r="C206" i="25"/>
  <c r="E203" i="25"/>
  <c r="E202" i="25"/>
  <c r="G202" i="25" s="1"/>
  <c r="E201" i="25"/>
  <c r="G201" i="25" s="1"/>
  <c r="E200" i="25"/>
  <c r="G200" i="25" s="1"/>
  <c r="E199" i="25"/>
  <c r="G199" i="25" s="1"/>
  <c r="E198" i="25"/>
  <c r="G198" i="25" s="1"/>
  <c r="E197" i="25"/>
  <c r="F183" i="25"/>
  <c r="G183" i="25" s="1"/>
  <c r="E176" i="25"/>
  <c r="G176" i="25" s="1"/>
  <c r="E175" i="25"/>
  <c r="G175" i="25" s="1"/>
  <c r="E174" i="25"/>
  <c r="G174" i="25" s="1"/>
  <c r="E173" i="25"/>
  <c r="G173" i="25" s="1"/>
  <c r="E172" i="25"/>
  <c r="G172" i="25" s="1"/>
  <c r="E171" i="25"/>
  <c r="G171" i="25" s="1"/>
  <c r="E170" i="25"/>
  <c r="G170" i="25" s="1"/>
  <c r="E169" i="25"/>
  <c r="G169" i="25" s="1"/>
  <c r="E168" i="25"/>
  <c r="G168" i="25" s="1"/>
  <c r="E167" i="25"/>
  <c r="G167" i="25" s="1"/>
  <c r="E166" i="25"/>
  <c r="G166" i="25" s="1"/>
  <c r="E165" i="25"/>
  <c r="G165" i="25" s="1"/>
  <c r="E164" i="25"/>
  <c r="G164" i="25" s="1"/>
  <c r="E163" i="25"/>
  <c r="G163" i="25" s="1"/>
  <c r="E162" i="25"/>
  <c r="G162" i="25" s="1"/>
  <c r="E161" i="25"/>
  <c r="E160" i="25"/>
  <c r="G160" i="25" s="1"/>
  <c r="E159" i="25"/>
  <c r="G159" i="25" s="1"/>
  <c r="E158" i="25"/>
  <c r="G158" i="25" s="1"/>
  <c r="E157" i="25"/>
  <c r="G157" i="25" s="1"/>
  <c r="E156" i="25"/>
  <c r="G156" i="25" s="1"/>
  <c r="E155" i="25"/>
  <c r="G155" i="25" s="1"/>
  <c r="E154" i="25"/>
  <c r="F153" i="25"/>
  <c r="E151" i="25"/>
  <c r="G151" i="25" s="1"/>
  <c r="E150" i="25"/>
  <c r="G150" i="25" s="1"/>
  <c r="E149" i="25"/>
  <c r="G149" i="25" s="1"/>
  <c r="E148" i="25"/>
  <c r="G148" i="25" s="1"/>
  <c r="E147" i="25"/>
  <c r="G147" i="25" s="1"/>
  <c r="E146" i="25"/>
  <c r="G146" i="25" s="1"/>
  <c r="E145" i="25"/>
  <c r="G145" i="25" s="1"/>
  <c r="E144" i="25"/>
  <c r="G144" i="25" s="1"/>
  <c r="E143" i="25"/>
  <c r="G143" i="25" s="1"/>
  <c r="E142" i="25"/>
  <c r="G142" i="25" s="1"/>
  <c r="E141" i="25"/>
  <c r="G141" i="25" s="1"/>
  <c r="E140" i="25"/>
  <c r="G140" i="25" s="1"/>
  <c r="E139" i="25"/>
  <c r="G139" i="25" s="1"/>
  <c r="E138" i="25"/>
  <c r="E136" i="25"/>
  <c r="G136" i="25" s="1"/>
  <c r="E135" i="25"/>
  <c r="G135" i="25" s="1"/>
  <c r="E134" i="25"/>
  <c r="G134" i="25" s="1"/>
  <c r="E133" i="25"/>
  <c r="G133" i="25" s="1"/>
  <c r="E132" i="25"/>
  <c r="G132" i="25" s="1"/>
  <c r="E131" i="25"/>
  <c r="G131" i="25" s="1"/>
  <c r="E130" i="25"/>
  <c r="G130" i="25" s="1"/>
  <c r="E129" i="25"/>
  <c r="G129" i="25" s="1"/>
  <c r="E128" i="25"/>
  <c r="G128" i="25" s="1"/>
  <c r="E127" i="25"/>
  <c r="G127" i="25" s="1"/>
  <c r="E126" i="25"/>
  <c r="G126" i="25" s="1"/>
  <c r="E125" i="25"/>
  <c r="G125" i="25" s="1"/>
  <c r="E124" i="25"/>
  <c r="G124" i="25" s="1"/>
  <c r="E123" i="25"/>
  <c r="F122" i="25"/>
  <c r="C122" i="25"/>
  <c r="E121" i="25"/>
  <c r="G121" i="25" s="1"/>
  <c r="E120" i="25"/>
  <c r="G120" i="25" s="1"/>
  <c r="E119" i="25"/>
  <c r="G119" i="25" s="1"/>
  <c r="E118" i="25"/>
  <c r="G118" i="25" s="1"/>
  <c r="E117" i="25"/>
  <c r="G117" i="25" s="1"/>
  <c r="E116" i="25"/>
  <c r="G116" i="25" s="1"/>
  <c r="E115" i="25"/>
  <c r="G115" i="25" s="1"/>
  <c r="E114" i="25"/>
  <c r="G114" i="25" s="1"/>
  <c r="E113" i="25"/>
  <c r="G113" i="25" s="1"/>
  <c r="E112" i="25"/>
  <c r="G112" i="25" s="1"/>
  <c r="E111" i="25"/>
  <c r="G111" i="25" s="1"/>
  <c r="E110" i="25"/>
  <c r="G110" i="25" s="1"/>
  <c r="E109" i="25"/>
  <c r="G109" i="25" s="1"/>
  <c r="E108" i="25"/>
  <c r="G108" i="25" s="1"/>
  <c r="E107" i="25"/>
  <c r="G107" i="25" s="1"/>
  <c r="E106" i="25"/>
  <c r="G106" i="25" s="1"/>
  <c r="E105" i="25"/>
  <c r="G105" i="25" s="1"/>
  <c r="E104" i="25"/>
  <c r="G104" i="25" s="1"/>
  <c r="E103" i="25"/>
  <c r="G103" i="25" s="1"/>
  <c r="E102" i="25"/>
  <c r="G102" i="25" s="1"/>
  <c r="E101" i="25"/>
  <c r="G101" i="25" s="1"/>
  <c r="E100" i="25"/>
  <c r="G100" i="25" s="1"/>
  <c r="E99" i="25"/>
  <c r="G99" i="25" s="1"/>
  <c r="E98" i="25"/>
  <c r="G98" i="25" s="1"/>
  <c r="E97" i="25"/>
  <c r="G97" i="25" s="1"/>
  <c r="E96" i="25"/>
  <c r="G96" i="25" s="1"/>
  <c r="E95" i="25"/>
  <c r="G95" i="25" s="1"/>
  <c r="E94" i="25"/>
  <c r="G94" i="25" s="1"/>
  <c r="E93" i="25"/>
  <c r="G93" i="25" s="1"/>
  <c r="E92" i="25"/>
  <c r="G92" i="25" s="1"/>
  <c r="E91" i="25"/>
  <c r="F90" i="25"/>
  <c r="C90" i="25"/>
  <c r="E89" i="25"/>
  <c r="G89" i="25" s="1"/>
  <c r="E88" i="25"/>
  <c r="G88" i="25" s="1"/>
  <c r="E87" i="25"/>
  <c r="G87" i="25" s="1"/>
  <c r="E86" i="25"/>
  <c r="G86" i="25" s="1"/>
  <c r="E85" i="25"/>
  <c r="G85" i="25" s="1"/>
  <c r="E84" i="25"/>
  <c r="G84" i="25" s="1"/>
  <c r="E83" i="25"/>
  <c r="G83" i="25" s="1"/>
  <c r="E82" i="25"/>
  <c r="G82" i="25" s="1"/>
  <c r="E81" i="25"/>
  <c r="G81" i="25" s="1"/>
  <c r="E80" i="25"/>
  <c r="G80" i="25" s="1"/>
  <c r="E79" i="25"/>
  <c r="G79" i="25" s="1"/>
  <c r="E78" i="25"/>
  <c r="G78" i="25" s="1"/>
  <c r="E77" i="25"/>
  <c r="G77" i="25" s="1"/>
  <c r="E76" i="25"/>
  <c r="G76" i="25" s="1"/>
  <c r="E75" i="25"/>
  <c r="G75" i="25" s="1"/>
  <c r="E74" i="25"/>
  <c r="G74" i="25" s="1"/>
  <c r="E73" i="25"/>
  <c r="G73" i="25" s="1"/>
  <c r="F72" i="25"/>
  <c r="C72" i="25"/>
  <c r="E66" i="25"/>
  <c r="G66" i="25" s="1"/>
  <c r="E65" i="25"/>
  <c r="G65" i="25" s="1"/>
  <c r="E64" i="25"/>
  <c r="G64" i="25" s="1"/>
  <c r="E63" i="25"/>
  <c r="G63" i="25" s="1"/>
  <c r="E62" i="25"/>
  <c r="G62" i="25" s="1"/>
  <c r="E61" i="25"/>
  <c r="G61" i="25" s="1"/>
  <c r="E60" i="25"/>
  <c r="G60" i="25" s="1"/>
  <c r="E59" i="25"/>
  <c r="G59" i="25" s="1"/>
  <c r="E58" i="25"/>
  <c r="G58" i="25" s="1"/>
  <c r="E57" i="25"/>
  <c r="G57" i="25" s="1"/>
  <c r="E56" i="25"/>
  <c r="G56" i="25" s="1"/>
  <c r="E55" i="25"/>
  <c r="G55" i="25" s="1"/>
  <c r="E54" i="25"/>
  <c r="G54" i="25" s="1"/>
  <c r="E53" i="25"/>
  <c r="G53" i="25" s="1"/>
  <c r="E52" i="25"/>
  <c r="F51" i="25"/>
  <c r="E50" i="25"/>
  <c r="G50" i="25" s="1"/>
  <c r="E49" i="25"/>
  <c r="G49" i="25" s="1"/>
  <c r="E48" i="25"/>
  <c r="G48" i="25" s="1"/>
  <c r="E47" i="25"/>
  <c r="G47" i="25" s="1"/>
  <c r="E46" i="25"/>
  <c r="G46" i="25" s="1"/>
  <c r="E45" i="25"/>
  <c r="G45" i="25" s="1"/>
  <c r="E44" i="25"/>
  <c r="G44" i="25" s="1"/>
  <c r="E43" i="25"/>
  <c r="G43" i="25" s="1"/>
  <c r="E42" i="25"/>
  <c r="G42" i="25" s="1"/>
  <c r="F41" i="25"/>
  <c r="C41" i="25"/>
  <c r="E40" i="25"/>
  <c r="G40" i="25" s="1"/>
  <c r="E39" i="25"/>
  <c r="G39" i="25" s="1"/>
  <c r="E38" i="25"/>
  <c r="G38" i="25" s="1"/>
  <c r="E37" i="25"/>
  <c r="G37" i="25" s="1"/>
  <c r="E36" i="25"/>
  <c r="G36" i="25" s="1"/>
  <c r="E35" i="25"/>
  <c r="G35" i="25" s="1"/>
  <c r="E34" i="25"/>
  <c r="G34" i="25" s="1"/>
  <c r="E33" i="25"/>
  <c r="G33" i="25" s="1"/>
  <c r="E32" i="25"/>
  <c r="G32" i="25" s="1"/>
  <c r="E31" i="25"/>
  <c r="G31" i="25" s="1"/>
  <c r="E30" i="25"/>
  <c r="G30" i="25" s="1"/>
  <c r="E29" i="25"/>
  <c r="G29" i="25" s="1"/>
  <c r="E28" i="25"/>
  <c r="G28" i="25" s="1"/>
  <c r="E27" i="25"/>
  <c r="G27" i="25" s="1"/>
  <c r="E26" i="25"/>
  <c r="G26" i="25" s="1"/>
  <c r="E25" i="25"/>
  <c r="G25" i="25" s="1"/>
  <c r="E24" i="25"/>
  <c r="G24" i="25" s="1"/>
  <c r="E23" i="25"/>
  <c r="G23" i="25" s="1"/>
  <c r="F22" i="25"/>
  <c r="C22" i="25"/>
  <c r="C304" i="25"/>
  <c r="B310" i="25"/>
  <c r="C310" i="25"/>
  <c r="F110" i="24" l="1"/>
  <c r="G232" i="25"/>
  <c r="G231" i="25" s="1"/>
  <c r="G206" i="25"/>
  <c r="G203" i="25"/>
  <c r="F259" i="7"/>
  <c r="F204" i="25"/>
  <c r="G241" i="25"/>
  <c r="F297" i="25"/>
  <c r="G45" i="24"/>
  <c r="G37" i="24" s="1"/>
  <c r="E37" i="24"/>
  <c r="G197" i="25"/>
  <c r="E153" i="25"/>
  <c r="E122" i="25"/>
  <c r="G154" i="25"/>
  <c r="G138" i="25"/>
  <c r="G137" i="25" s="1"/>
  <c r="E137" i="25"/>
  <c r="F256" i="7" s="1"/>
  <c r="G52" i="25"/>
  <c r="G51" i="25" s="1"/>
  <c r="E51" i="25"/>
  <c r="G109" i="24"/>
  <c r="F278" i="7"/>
  <c r="G161" i="25"/>
  <c r="C110" i="24"/>
  <c r="C297" i="25"/>
  <c r="E211" i="25"/>
  <c r="E22" i="25"/>
  <c r="E72" i="25"/>
  <c r="F253" i="7" s="1"/>
  <c r="E256" i="25"/>
  <c r="F270" i="7" s="1"/>
  <c r="E241" i="25"/>
  <c r="E41" i="25"/>
  <c r="E206" i="25"/>
  <c r="C204" i="25"/>
  <c r="G20" i="24"/>
  <c r="E20" i="24"/>
  <c r="G75" i="24"/>
  <c r="E74" i="24"/>
  <c r="G22" i="25"/>
  <c r="G41" i="25"/>
  <c r="G72" i="25"/>
  <c r="G91" i="25"/>
  <c r="G90" i="25" s="1"/>
  <c r="E90" i="25"/>
  <c r="F254" i="7" s="1"/>
  <c r="G123" i="25"/>
  <c r="G122" i="25" s="1"/>
  <c r="F255" i="7"/>
  <c r="E297" i="25" l="1"/>
  <c r="G153" i="25"/>
  <c r="G297" i="25"/>
  <c r="G204" i="25"/>
  <c r="F257" i="7"/>
  <c r="E204" i="25"/>
  <c r="E110" i="24"/>
  <c r="F276" i="7"/>
  <c r="G74" i="24"/>
  <c r="G110" i="24" s="1"/>
  <c r="F230" i="7"/>
  <c r="E337" i="21"/>
  <c r="F235" i="7" s="1"/>
  <c r="E336" i="21"/>
  <c r="E335" i="21"/>
  <c r="E334" i="21"/>
  <c r="E333" i="21"/>
  <c r="E332" i="21"/>
  <c r="E331" i="21"/>
  <c r="E330" i="21"/>
  <c r="E329" i="21"/>
  <c r="E328" i="21"/>
  <c r="E327" i="21"/>
  <c r="E326" i="21"/>
  <c r="E325" i="21"/>
  <c r="E324" i="21"/>
  <c r="E323" i="21"/>
  <c r="E322" i="21"/>
  <c r="E321" i="21"/>
  <c r="E320" i="21"/>
  <c r="E319" i="21"/>
  <c r="E318" i="21"/>
  <c r="E317" i="21"/>
  <c r="E316" i="21"/>
  <c r="E315" i="21"/>
  <c r="E314" i="21"/>
  <c r="E313" i="21"/>
  <c r="E312" i="21"/>
  <c r="E311" i="21"/>
  <c r="E310" i="21"/>
  <c r="E309" i="21"/>
  <c r="H308" i="21"/>
  <c r="G308" i="21"/>
  <c r="F308" i="21"/>
  <c r="C308" i="21"/>
  <c r="E307" i="21"/>
  <c r="E306" i="21"/>
  <c r="E305" i="21"/>
  <c r="E304" i="21"/>
  <c r="E303" i="21"/>
  <c r="E302" i="21"/>
  <c r="E292" i="21"/>
  <c r="E291" i="21"/>
  <c r="E290" i="21"/>
  <c r="E289" i="21"/>
  <c r="H288" i="21"/>
  <c r="G288" i="21"/>
  <c r="F288" i="21"/>
  <c r="C288" i="21"/>
  <c r="E287" i="21"/>
  <c r="E286" i="21"/>
  <c r="E285" i="21"/>
  <c r="E284" i="21"/>
  <c r="E283" i="21"/>
  <c r="E282" i="21"/>
  <c r="E281" i="21"/>
  <c r="E280" i="21"/>
  <c r="E279" i="21"/>
  <c r="H278" i="21"/>
  <c r="G278" i="21"/>
  <c r="F278" i="21"/>
  <c r="C278" i="21"/>
  <c r="E277" i="21"/>
  <c r="E276" i="21"/>
  <c r="E275" i="21"/>
  <c r="E274" i="21"/>
  <c r="E273" i="21"/>
  <c r="E272" i="21"/>
  <c r="E271" i="21"/>
  <c r="E270" i="21"/>
  <c r="E269" i="21"/>
  <c r="H268" i="21"/>
  <c r="G268" i="21"/>
  <c r="F268" i="21"/>
  <c r="C268" i="21"/>
  <c r="E266" i="21"/>
  <c r="E265" i="21"/>
  <c r="E264" i="21"/>
  <c r="E263" i="21"/>
  <c r="E262" i="21"/>
  <c r="E261" i="21"/>
  <c r="E260" i="21"/>
  <c r="E259" i="21"/>
  <c r="H258" i="21"/>
  <c r="G258" i="21"/>
  <c r="F258" i="21"/>
  <c r="C258" i="21"/>
  <c r="E257" i="21"/>
  <c r="E256" i="21"/>
  <c r="E255" i="21"/>
  <c r="E254" i="21"/>
  <c r="E253" i="21"/>
  <c r="E252" i="21"/>
  <c r="E251" i="21"/>
  <c r="E250" i="21"/>
  <c r="E249" i="21"/>
  <c r="E248" i="21"/>
  <c r="E247" i="21"/>
  <c r="E246" i="21"/>
  <c r="E245" i="21"/>
  <c r="E244" i="21"/>
  <c r="E243" i="21"/>
  <c r="E242" i="21"/>
  <c r="E241" i="21"/>
  <c r="E240" i="21"/>
  <c r="E239" i="21"/>
  <c r="E238" i="21"/>
  <c r="E237" i="21"/>
  <c r="E236" i="21"/>
  <c r="E235" i="21"/>
  <c r="E234" i="21"/>
  <c r="E233" i="21"/>
  <c r="E232" i="21"/>
  <c r="E231" i="21"/>
  <c r="E230" i="21"/>
  <c r="E229" i="21"/>
  <c r="E228" i="21"/>
  <c r="E227" i="21"/>
  <c r="E226" i="21"/>
  <c r="E225" i="21"/>
  <c r="E224" i="21"/>
  <c r="E223" i="21"/>
  <c r="E222" i="21"/>
  <c r="E221" i="21"/>
  <c r="H220" i="21"/>
  <c r="G220" i="21"/>
  <c r="F220" i="21"/>
  <c r="C220" i="21"/>
  <c r="E219" i="21"/>
  <c r="E218" i="21"/>
  <c r="E217" i="21"/>
  <c r="E216" i="21"/>
  <c r="E215" i="21"/>
  <c r="E214" i="21"/>
  <c r="E213" i="21"/>
  <c r="E212" i="21"/>
  <c r="E211" i="21"/>
  <c r="E210" i="21"/>
  <c r="E209" i="21"/>
  <c r="E208" i="21"/>
  <c r="E207" i="21"/>
  <c r="E206" i="21"/>
  <c r="E205" i="21"/>
  <c r="E204" i="21"/>
  <c r="E203" i="21"/>
  <c r="E202" i="21"/>
  <c r="E201" i="21"/>
  <c r="H200" i="21"/>
  <c r="G200" i="21"/>
  <c r="F200" i="21"/>
  <c r="C200" i="21"/>
  <c r="E199" i="21"/>
  <c r="E198" i="21"/>
  <c r="E197" i="21"/>
  <c r="E196" i="21"/>
  <c r="E195" i="21"/>
  <c r="E194" i="21"/>
  <c r="E193" i="21"/>
  <c r="E192" i="21"/>
  <c r="E191" i="21"/>
  <c r="E190" i="21"/>
  <c r="E189" i="21"/>
  <c r="E188" i="21"/>
  <c r="E187" i="21"/>
  <c r="E186" i="21"/>
  <c r="E185" i="21"/>
  <c r="E184" i="21"/>
  <c r="E183" i="21"/>
  <c r="E182" i="21"/>
  <c r="E181" i="21"/>
  <c r="E180" i="21"/>
  <c r="E179" i="21"/>
  <c r="E178" i="21"/>
  <c r="E177" i="21"/>
  <c r="E176" i="21"/>
  <c r="E175" i="21"/>
  <c r="E174" i="21"/>
  <c r="E173" i="21"/>
  <c r="E172" i="21"/>
  <c r="E171" i="21"/>
  <c r="H170" i="21"/>
  <c r="G170" i="21"/>
  <c r="F170" i="21"/>
  <c r="C170" i="21"/>
  <c r="E169" i="21"/>
  <c r="E168" i="21"/>
  <c r="E167" i="21"/>
  <c r="E166" i="21"/>
  <c r="E165" i="21"/>
  <c r="E164" i="21"/>
  <c r="E163" i="21"/>
  <c r="E162" i="21"/>
  <c r="E161" i="21"/>
  <c r="E160" i="21"/>
  <c r="E159" i="21"/>
  <c r="E158" i="21"/>
  <c r="E157" i="21"/>
  <c r="E156" i="21"/>
  <c r="E155" i="21"/>
  <c r="E154" i="21"/>
  <c r="E153" i="21"/>
  <c r="E152" i="21"/>
  <c r="E151" i="21"/>
  <c r="H150" i="21"/>
  <c r="G150" i="21"/>
  <c r="F150" i="21"/>
  <c r="C150" i="21"/>
  <c r="E149" i="21"/>
  <c r="E148" i="21"/>
  <c r="E147" i="21"/>
  <c r="E146" i="21"/>
  <c r="E145" i="21"/>
  <c r="E144" i="21"/>
  <c r="E143" i="21"/>
  <c r="E142" i="21"/>
  <c r="E141" i="21"/>
  <c r="E140" i="21"/>
  <c r="E139" i="21"/>
  <c r="E138" i="21"/>
  <c r="E137" i="21"/>
  <c r="E136" i="21"/>
  <c r="E135" i="21"/>
  <c r="E134" i="21"/>
  <c r="E133" i="21"/>
  <c r="E132" i="21"/>
  <c r="E131" i="21"/>
  <c r="H130" i="21"/>
  <c r="G130" i="21"/>
  <c r="F130" i="21"/>
  <c r="C130" i="21"/>
  <c r="E129" i="21"/>
  <c r="E128" i="21"/>
  <c r="E127" i="21"/>
  <c r="E126" i="21"/>
  <c r="E125" i="21"/>
  <c r="E124" i="21"/>
  <c r="E123" i="21"/>
  <c r="E122" i="21"/>
  <c r="E121" i="21"/>
  <c r="E120" i="21"/>
  <c r="E119" i="21"/>
  <c r="E118" i="21"/>
  <c r="E117" i="21"/>
  <c r="E116" i="21"/>
  <c r="E115" i="21"/>
  <c r="E114" i="21"/>
  <c r="E113" i="21"/>
  <c r="E112" i="21"/>
  <c r="E111" i="21"/>
  <c r="H110" i="21"/>
  <c r="G110" i="21"/>
  <c r="F110" i="21"/>
  <c r="C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H70" i="21"/>
  <c r="G70" i="21"/>
  <c r="F70" i="21"/>
  <c r="C70" i="21"/>
  <c r="E69" i="21"/>
  <c r="E68" i="21"/>
  <c r="E67" i="21"/>
  <c r="E66" i="21"/>
  <c r="E65" i="21"/>
  <c r="E64" i="21"/>
  <c r="E63" i="21"/>
  <c r="E62" i="21"/>
  <c r="E61" i="21"/>
  <c r="E60" i="21"/>
  <c r="E59" i="21"/>
  <c r="E58" i="21"/>
  <c r="E57" i="21"/>
  <c r="E56" i="21"/>
  <c r="E55" i="21"/>
  <c r="E54" i="21"/>
  <c r="E53" i="21"/>
  <c r="E52" i="21"/>
  <c r="E51" i="21"/>
  <c r="H23" i="21"/>
  <c r="G23" i="21"/>
  <c r="F23" i="21"/>
  <c r="C23" i="21"/>
  <c r="E50" i="21" l="1"/>
  <c r="E150" i="21"/>
  <c r="E70" i="21"/>
  <c r="E170" i="21"/>
  <c r="E130" i="21"/>
  <c r="E110" i="21"/>
  <c r="E258" i="21"/>
  <c r="E268" i="21"/>
  <c r="F231" i="7" s="1"/>
  <c r="G338" i="21"/>
  <c r="E23" i="21"/>
  <c r="F338" i="21"/>
  <c r="E278" i="21"/>
  <c r="F232" i="7" s="1"/>
  <c r="E200" i="21"/>
  <c r="E220" i="21"/>
  <c r="H338" i="21"/>
  <c r="E308" i="21"/>
  <c r="F234" i="7" s="1"/>
  <c r="E288" i="21"/>
  <c r="F233" i="7" s="1"/>
  <c r="C338" i="21"/>
  <c r="E338" i="21" l="1"/>
  <c r="B2" i="17" l="1"/>
  <c r="AD277" i="7" l="1"/>
  <c r="AD278" i="7"/>
  <c r="AD276" i="7"/>
  <c r="AD271" i="7"/>
  <c r="AD235" i="7"/>
  <c r="AD259" i="7"/>
  <c r="AD258" i="7"/>
  <c r="F70" i="4" l="1"/>
  <c r="A4" i="19" l="1"/>
  <c r="A16" i="6" l="1"/>
  <c r="C347" i="21" l="1"/>
  <c r="AG270" i="7" l="1"/>
  <c r="F269" i="7"/>
  <c r="AG269" i="7" s="1"/>
  <c r="F268" i="7"/>
  <c r="AG268" i="7" s="1"/>
  <c r="F267" i="7"/>
  <c r="AG267" i="7" s="1"/>
  <c r="F266" i="7"/>
  <c r="AG266" i="7" s="1"/>
  <c r="F252" i="7"/>
  <c r="F251" i="7"/>
  <c r="F186" i="7" l="1"/>
  <c r="F185" i="7"/>
  <c r="F184" i="7"/>
  <c r="F183" i="7"/>
  <c r="F182" i="7"/>
  <c r="F181" i="7"/>
  <c r="F180" i="7"/>
  <c r="F179" i="7"/>
  <c r="F178" i="7"/>
  <c r="F177" i="7"/>
  <c r="F176" i="7"/>
  <c r="F175" i="7"/>
  <c r="F174" i="7"/>
  <c r="F173" i="7"/>
  <c r="F172" i="7"/>
  <c r="F171" i="7"/>
  <c r="F170" i="7"/>
  <c r="F169" i="7"/>
  <c r="F168" i="7"/>
  <c r="F167" i="7"/>
  <c r="W49" i="4" l="1"/>
  <c r="D51" i="4" l="1"/>
  <c r="AI368" i="6"/>
  <c r="AH368" i="6"/>
  <c r="AG368" i="6"/>
  <c r="AF368" i="6"/>
  <c r="AE368" i="6"/>
  <c r="AD368" i="6"/>
  <c r="AC368" i="6"/>
  <c r="AB368" i="6"/>
  <c r="AA368" i="6"/>
  <c r="Z368" i="6"/>
  <c r="AI383" i="6"/>
  <c r="AH383" i="6"/>
  <c r="AG383" i="6"/>
  <c r="AF383" i="6"/>
  <c r="AE383" i="6"/>
  <c r="AD383" i="6"/>
  <c r="AB383" i="6"/>
  <c r="AA383" i="6"/>
  <c r="Z383" i="6"/>
  <c r="AI382" i="6"/>
  <c r="AH382" i="6"/>
  <c r="AG382" i="6"/>
  <c r="AF382" i="6"/>
  <c r="AE382" i="6"/>
  <c r="AD382" i="6"/>
  <c r="AB382" i="6"/>
  <c r="AA382" i="6"/>
  <c r="Z382" i="6"/>
  <c r="AI381" i="6"/>
  <c r="AH381" i="6"/>
  <c r="AG381" i="6"/>
  <c r="AF381" i="6"/>
  <c r="AE381" i="6"/>
  <c r="AD381" i="6"/>
  <c r="AB381" i="6"/>
  <c r="AA381" i="6"/>
  <c r="Z381" i="6"/>
  <c r="AI380" i="6"/>
  <c r="AH380" i="6"/>
  <c r="AG380" i="6"/>
  <c r="AF380" i="6"/>
  <c r="AE380" i="6"/>
  <c r="AD380" i="6"/>
  <c r="AB380" i="6"/>
  <c r="AA380" i="6"/>
  <c r="Z380" i="6"/>
  <c r="AI379" i="6"/>
  <c r="AH379" i="6"/>
  <c r="AG379" i="6"/>
  <c r="AF379" i="6"/>
  <c r="AE379" i="6"/>
  <c r="AD379" i="6"/>
  <c r="AB379" i="6"/>
  <c r="AA379" i="6"/>
  <c r="Z379" i="6"/>
  <c r="AI377" i="6"/>
  <c r="AH377" i="6"/>
  <c r="AG377" i="6"/>
  <c r="AF377" i="6"/>
  <c r="AE377" i="6"/>
  <c r="AD377" i="6"/>
  <c r="AB377" i="6"/>
  <c r="AA377" i="6"/>
  <c r="Z377" i="6"/>
  <c r="AI374" i="6"/>
  <c r="AH374" i="6"/>
  <c r="AG374" i="6"/>
  <c r="AF374" i="6"/>
  <c r="AE374" i="6"/>
  <c r="AD374" i="6"/>
  <c r="AC374" i="6"/>
  <c r="AB374" i="6"/>
  <c r="AA374" i="6"/>
  <c r="Z374" i="6"/>
  <c r="AI373" i="6"/>
  <c r="AH373" i="6"/>
  <c r="AG373" i="6"/>
  <c r="AF373" i="6"/>
  <c r="AE373" i="6"/>
  <c r="AD373" i="6"/>
  <c r="AC373" i="6"/>
  <c r="AB373" i="6"/>
  <c r="AA373" i="6"/>
  <c r="Z373" i="6"/>
  <c r="AI371" i="6"/>
  <c r="AH371" i="6"/>
  <c r="AG371" i="6"/>
  <c r="AF371" i="6"/>
  <c r="AE371" i="6"/>
  <c r="AD371" i="6"/>
  <c r="AC371" i="6"/>
  <c r="AB371" i="6"/>
  <c r="AA371" i="6"/>
  <c r="Z371" i="6"/>
  <c r="AI370" i="6"/>
  <c r="AH370" i="6"/>
  <c r="AG370" i="6"/>
  <c r="AF370" i="6"/>
  <c r="AE370" i="6"/>
  <c r="AD370" i="6"/>
  <c r="AC370" i="6"/>
  <c r="AB370" i="6"/>
  <c r="AA370" i="6"/>
  <c r="Z370" i="6"/>
  <c r="AI354" i="6"/>
  <c r="AH354" i="6"/>
  <c r="AG354" i="6"/>
  <c r="AF354" i="6"/>
  <c r="AE354" i="6"/>
  <c r="AD354" i="6"/>
  <c r="AB354" i="6"/>
  <c r="AA354" i="6"/>
  <c r="Z354" i="6"/>
  <c r="AI353" i="6"/>
  <c r="AH353" i="6"/>
  <c r="AG353" i="6"/>
  <c r="AF353" i="6"/>
  <c r="AE353" i="6"/>
  <c r="AD353" i="6"/>
  <c r="AC353" i="6"/>
  <c r="AB353" i="6"/>
  <c r="AA353" i="6"/>
  <c r="Z353" i="6"/>
  <c r="AI352" i="6"/>
  <c r="AH352" i="6"/>
  <c r="AG352" i="6"/>
  <c r="AF352" i="6"/>
  <c r="AE352" i="6"/>
  <c r="AD352" i="6"/>
  <c r="AC352" i="6"/>
  <c r="AB352" i="6"/>
  <c r="AA352" i="6"/>
  <c r="Z352" i="6"/>
  <c r="AI351" i="6"/>
  <c r="AH351" i="6"/>
  <c r="AG351" i="6"/>
  <c r="AF351" i="6"/>
  <c r="AE351" i="6"/>
  <c r="AD351" i="6"/>
  <c r="AC351" i="6"/>
  <c r="AB351" i="6"/>
  <c r="AA351" i="6"/>
  <c r="Z351" i="6"/>
  <c r="AO383" i="6"/>
  <c r="AN383" i="6"/>
  <c r="AL383" i="6"/>
  <c r="AK383" i="6"/>
  <c r="AO382" i="6"/>
  <c r="AN382" i="6"/>
  <c r="AL382" i="6"/>
  <c r="AK382" i="6"/>
  <c r="AO381" i="6"/>
  <c r="AN381" i="6"/>
  <c r="AL381" i="6"/>
  <c r="AK381" i="6"/>
  <c r="AO380" i="6"/>
  <c r="AN380" i="6"/>
  <c r="AL380" i="6"/>
  <c r="AK380" i="6"/>
  <c r="AO379" i="6"/>
  <c r="AN379" i="6"/>
  <c r="AL379" i="6"/>
  <c r="AK379" i="6"/>
  <c r="AO377" i="6"/>
  <c r="AN377" i="6"/>
  <c r="AL377" i="6"/>
  <c r="AK377" i="6"/>
  <c r="AO374" i="6"/>
  <c r="AN374" i="6"/>
  <c r="AL374" i="6"/>
  <c r="AK374" i="6"/>
  <c r="AO373" i="6"/>
  <c r="AN373" i="6"/>
  <c r="AL373" i="6"/>
  <c r="AK373" i="6"/>
  <c r="AO371" i="6"/>
  <c r="AN371" i="6"/>
  <c r="AL371" i="6"/>
  <c r="AK371" i="6"/>
  <c r="AO370" i="6"/>
  <c r="AN370" i="6"/>
  <c r="AL370" i="6"/>
  <c r="AK370" i="6"/>
  <c r="AL368" i="6"/>
  <c r="AJ368" i="6" s="1"/>
  <c r="AK352" i="6"/>
  <c r="AL352" i="6"/>
  <c r="AN352" i="6"/>
  <c r="AO352" i="6"/>
  <c r="AK353" i="6"/>
  <c r="AL353" i="6"/>
  <c r="AN353" i="6"/>
  <c r="AO353" i="6"/>
  <c r="AK354" i="6"/>
  <c r="AL354" i="6"/>
  <c r="AN354" i="6"/>
  <c r="AO354" i="6"/>
  <c r="AL351" i="6"/>
  <c r="AN351" i="6"/>
  <c r="AO351" i="6"/>
  <c r="AK351" i="6"/>
  <c r="AL356" i="6"/>
  <c r="AN356" i="6"/>
  <c r="AO356" i="6"/>
  <c r="AL357" i="6"/>
  <c r="AN357" i="6"/>
  <c r="AO357" i="6"/>
  <c r="AL358" i="6"/>
  <c r="AN358" i="6"/>
  <c r="AO358" i="6"/>
  <c r="AL359" i="6"/>
  <c r="AL360" i="6"/>
  <c r="AN360" i="6"/>
  <c r="AO360" i="6"/>
  <c r="AL361" i="6"/>
  <c r="AN361" i="6"/>
  <c r="AO361" i="6"/>
  <c r="AL362" i="6"/>
  <c r="AN362" i="6"/>
  <c r="AO362" i="6"/>
  <c r="AL363" i="6"/>
  <c r="AN363" i="6"/>
  <c r="AO363" i="6"/>
  <c r="AL364" i="6"/>
  <c r="AN364" i="6"/>
  <c r="AO364" i="6"/>
  <c r="AL365" i="6"/>
  <c r="AN365" i="6"/>
  <c r="AO365" i="6"/>
  <c r="AK357" i="6"/>
  <c r="AK358" i="6"/>
  <c r="AK359" i="6"/>
  <c r="AK360" i="6"/>
  <c r="AK361" i="6"/>
  <c r="AK362" i="6"/>
  <c r="AK363" i="6"/>
  <c r="AK364" i="6"/>
  <c r="AK365" i="6"/>
  <c r="AK356" i="6"/>
  <c r="Z357" i="6"/>
  <c r="AA357" i="6"/>
  <c r="AB357" i="6"/>
  <c r="AC357" i="6"/>
  <c r="AD357" i="6"/>
  <c r="AE357" i="6"/>
  <c r="AF357" i="6"/>
  <c r="AG357" i="6"/>
  <c r="AH357" i="6"/>
  <c r="AI357" i="6"/>
  <c r="Z358" i="6"/>
  <c r="AA358" i="6"/>
  <c r="AB358" i="6"/>
  <c r="AD358" i="6"/>
  <c r="AE358" i="6"/>
  <c r="AF358" i="6"/>
  <c r="AG358" i="6"/>
  <c r="AH358" i="6"/>
  <c r="AI358" i="6"/>
  <c r="AA359" i="6"/>
  <c r="AD359" i="6"/>
  <c r="AE359" i="6"/>
  <c r="AF359" i="6"/>
  <c r="Z360" i="6"/>
  <c r="AA360" i="6"/>
  <c r="AB360" i="6"/>
  <c r="AD360" i="6"/>
  <c r="AE360" i="6"/>
  <c r="AG360" i="6"/>
  <c r="AH360" i="6"/>
  <c r="AI360" i="6"/>
  <c r="Z361" i="6"/>
  <c r="AA361" i="6"/>
  <c r="AB361" i="6"/>
  <c r="AD361" i="6"/>
  <c r="AE361" i="6"/>
  <c r="AF361" i="6"/>
  <c r="AG361" i="6"/>
  <c r="AH361" i="6"/>
  <c r="AI361" i="6"/>
  <c r="Z362" i="6"/>
  <c r="AA362" i="6"/>
  <c r="AB362" i="6"/>
  <c r="AC362" i="6"/>
  <c r="AD362" i="6"/>
  <c r="AE362" i="6"/>
  <c r="AF362" i="6"/>
  <c r="AG362" i="6"/>
  <c r="AH362" i="6"/>
  <c r="AI362" i="6"/>
  <c r="Z363" i="6"/>
  <c r="AA363" i="6"/>
  <c r="AB363" i="6"/>
  <c r="AC363" i="6"/>
  <c r="AD363" i="6"/>
  <c r="AE363" i="6"/>
  <c r="AF363" i="6"/>
  <c r="AG363" i="6"/>
  <c r="AH363" i="6"/>
  <c r="AI363" i="6"/>
  <c r="Z364" i="6"/>
  <c r="AA364" i="6"/>
  <c r="AB364" i="6"/>
  <c r="AC364" i="6"/>
  <c r="AD364" i="6"/>
  <c r="AE364" i="6"/>
  <c r="AF364" i="6"/>
  <c r="AG364" i="6"/>
  <c r="AH364" i="6"/>
  <c r="AI364" i="6"/>
  <c r="Z365" i="6"/>
  <c r="AA365" i="6"/>
  <c r="AB365" i="6"/>
  <c r="AC365" i="6"/>
  <c r="AD365" i="6"/>
  <c r="AE365" i="6"/>
  <c r="AF365" i="6"/>
  <c r="AG365" i="6"/>
  <c r="AH365" i="6"/>
  <c r="AI365" i="6"/>
  <c r="AA356" i="6"/>
  <c r="AB356" i="6"/>
  <c r="AC356" i="6"/>
  <c r="AD356" i="6"/>
  <c r="AE356" i="6"/>
  <c r="AF356" i="6"/>
  <c r="AG356" i="6"/>
  <c r="AH356" i="6"/>
  <c r="AI356" i="6"/>
  <c r="Z356" i="6"/>
  <c r="J381" i="6"/>
  <c r="F381" i="6" s="1"/>
  <c r="E381" i="6" s="1"/>
  <c r="J361" i="6"/>
  <c r="AC361" i="6" s="1"/>
  <c r="E48" i="6"/>
  <c r="AJ363" i="6" l="1"/>
  <c r="AJ357" i="6"/>
  <c r="AJ370" i="6"/>
  <c r="AJ371" i="6"/>
  <c r="AJ373" i="6"/>
  <c r="AJ374" i="6"/>
  <c r="AJ377" i="6"/>
  <c r="AJ379" i="6"/>
  <c r="AJ380" i="6"/>
  <c r="AJ381" i="6"/>
  <c r="AJ382" i="6"/>
  <c r="AJ383" i="6"/>
  <c r="AJ364" i="6"/>
  <c r="AJ360" i="6"/>
  <c r="AJ358" i="6"/>
  <c r="AJ354" i="6"/>
  <c r="AJ353" i="6"/>
  <c r="AJ352" i="6"/>
  <c r="AJ361" i="6"/>
  <c r="AJ351" i="6"/>
  <c r="AJ365" i="6"/>
  <c r="AJ362" i="6"/>
  <c r="AJ356" i="6"/>
  <c r="AC381" i="6"/>
  <c r="Y381" i="6" s="1"/>
  <c r="X381" i="6" l="1"/>
  <c r="J377" i="6"/>
  <c r="AC377" i="6" s="1"/>
  <c r="AC359" i="6"/>
  <c r="J354" i="6"/>
  <c r="AC354" i="6" s="1"/>
  <c r="J379" i="6"/>
  <c r="J382" i="6"/>
  <c r="J380" i="6"/>
  <c r="J383" i="6"/>
  <c r="J358" i="6"/>
  <c r="AC358" i="6" s="1"/>
  <c r="AN359" i="6" l="1"/>
  <c r="AJ359" i="6" s="1"/>
  <c r="Q359" i="6"/>
  <c r="F382" i="6"/>
  <c r="E382" i="6" s="1"/>
  <c r="AC382" i="6"/>
  <c r="Y382" i="6" s="1"/>
  <c r="X382" i="6" s="1"/>
  <c r="J360" i="6"/>
  <c r="AC360" i="6" s="1"/>
  <c r="F379" i="6"/>
  <c r="E379" i="6" s="1"/>
  <c r="AC379" i="6"/>
  <c r="Y379" i="6" s="1"/>
  <c r="X379" i="6" s="1"/>
  <c r="F383" i="6"/>
  <c r="E383" i="6" s="1"/>
  <c r="AC383" i="6"/>
  <c r="Y383" i="6" s="1"/>
  <c r="X383" i="6" s="1"/>
  <c r="F380" i="6"/>
  <c r="E380" i="6" s="1"/>
  <c r="AC380" i="6"/>
  <c r="Y380" i="6" s="1"/>
  <c r="X380" i="6" s="1"/>
  <c r="F277" i="7" l="1"/>
  <c r="F275" i="7"/>
  <c r="F250" i="7"/>
  <c r="F249" i="7" s="1"/>
  <c r="AR249" i="7"/>
  <c r="AQ249" i="7"/>
  <c r="AP249" i="7"/>
  <c r="AO249" i="7"/>
  <c r="AN249" i="7"/>
  <c r="AM249" i="7"/>
  <c r="AL249" i="7"/>
  <c r="AK249" i="7"/>
  <c r="AJ249" i="7"/>
  <c r="AI249" i="7"/>
  <c r="AH249" i="7"/>
  <c r="AA249" i="7"/>
  <c r="Z249" i="7"/>
  <c r="Y249" i="7"/>
  <c r="W249" i="7"/>
  <c r="V249" i="7"/>
  <c r="U249" i="7"/>
  <c r="S249" i="7"/>
  <c r="R249" i="7"/>
  <c r="Q249" i="7"/>
  <c r="O249" i="7"/>
  <c r="N249" i="7"/>
  <c r="M249" i="7"/>
  <c r="L249" i="7"/>
  <c r="H249" i="7"/>
  <c r="E54" i="6" l="1"/>
  <c r="G170" i="7" l="1"/>
  <c r="G169" i="7"/>
  <c r="G167" i="7"/>
  <c r="G166" i="7"/>
  <c r="G165" i="7"/>
  <c r="G168" i="7"/>
  <c r="I166" i="7" l="1"/>
  <c r="I170" i="7"/>
  <c r="I165" i="7"/>
  <c r="I167" i="7"/>
  <c r="I168" i="7"/>
  <c r="I169" i="7"/>
  <c r="G164" i="7"/>
  <c r="I164" i="7" l="1"/>
  <c r="F222" i="7"/>
  <c r="F229" i="7"/>
  <c r="F220" i="7"/>
  <c r="F226" i="7"/>
  <c r="F224" i="7"/>
  <c r="F228" i="7"/>
  <c r="F225" i="7"/>
  <c r="F223" i="7"/>
  <c r="F227" i="7"/>
  <c r="F221" i="7"/>
  <c r="J404" i="7" l="1"/>
  <c r="G404" i="7" l="1"/>
  <c r="K365" i="7"/>
  <c r="J370" i="7"/>
  <c r="F365" i="7"/>
  <c r="G343" i="7"/>
  <c r="AS270" i="7"/>
  <c r="AS269" i="7"/>
  <c r="AS268" i="7"/>
  <c r="AS267" i="7"/>
  <c r="AS266" i="7"/>
  <c r="AR265" i="7"/>
  <c r="AQ265" i="7"/>
  <c r="AP265" i="7"/>
  <c r="AO265" i="7"/>
  <c r="AN265" i="7"/>
  <c r="AM265" i="7"/>
  <c r="AL265" i="7"/>
  <c r="AK265" i="7"/>
  <c r="AJ265" i="7"/>
  <c r="AI265" i="7"/>
  <c r="AH265" i="7"/>
  <c r="AS265" i="7" l="1"/>
  <c r="G187" i="7"/>
  <c r="P187" i="7"/>
  <c r="T187" i="7"/>
  <c r="X187" i="7"/>
  <c r="AB187" i="7"/>
  <c r="AG187" i="7"/>
  <c r="G188" i="7"/>
  <c r="P188" i="7"/>
  <c r="T188" i="7"/>
  <c r="X188" i="7"/>
  <c r="AB188" i="7"/>
  <c r="AG188" i="7"/>
  <c r="G189" i="7"/>
  <c r="P189" i="7"/>
  <c r="T189" i="7"/>
  <c r="X189" i="7"/>
  <c r="AB189" i="7"/>
  <c r="AG189" i="7"/>
  <c r="G184" i="7"/>
  <c r="P184" i="7"/>
  <c r="T184" i="7"/>
  <c r="X184" i="7"/>
  <c r="AB184" i="7"/>
  <c r="AG184" i="7"/>
  <c r="G185" i="7"/>
  <c r="P185" i="7"/>
  <c r="T185" i="7"/>
  <c r="X185" i="7"/>
  <c r="AB185" i="7"/>
  <c r="AG185" i="7"/>
  <c r="G186" i="7"/>
  <c r="P186" i="7"/>
  <c r="T186" i="7"/>
  <c r="X186" i="7"/>
  <c r="AB186" i="7"/>
  <c r="AG186" i="7"/>
  <c r="I186" i="7" l="1"/>
  <c r="I184" i="7"/>
  <c r="I188" i="7"/>
  <c r="I185" i="7"/>
  <c r="I189" i="7"/>
  <c r="I187" i="7"/>
  <c r="K187" i="7"/>
  <c r="J187" i="7" s="1"/>
  <c r="K185" i="7"/>
  <c r="J185" i="7" s="1"/>
  <c r="K188" i="7"/>
  <c r="J188" i="7" s="1"/>
  <c r="K189" i="7"/>
  <c r="J189" i="7" s="1"/>
  <c r="K186" i="7"/>
  <c r="J186" i="7" s="1"/>
  <c r="K184" i="7"/>
  <c r="J184" i="7" s="1"/>
  <c r="AG68" i="7" l="1"/>
  <c r="F120" i="7" l="1"/>
  <c r="G66" i="7" l="1"/>
  <c r="G68" i="7"/>
  <c r="P65" i="7"/>
  <c r="AB65" i="7"/>
  <c r="AA65" i="7"/>
  <c r="Z65" i="7"/>
  <c r="Y65" i="7"/>
  <c r="X65" i="7"/>
  <c r="W65" i="7"/>
  <c r="V65" i="7"/>
  <c r="U65" i="7"/>
  <c r="T65" i="7"/>
  <c r="S65" i="7"/>
  <c r="R65" i="7"/>
  <c r="Q65" i="7"/>
  <c r="O65" i="7"/>
  <c r="N65" i="7"/>
  <c r="M65" i="7"/>
  <c r="L65" i="7"/>
  <c r="K65" i="7"/>
  <c r="H65" i="7"/>
  <c r="F65" i="7"/>
  <c r="E65" i="7"/>
  <c r="E67" i="7"/>
  <c r="G65" i="7" l="1"/>
  <c r="J65" i="7" s="1"/>
  <c r="I66" i="7"/>
  <c r="I65" i="7" s="1"/>
  <c r="J66" i="7"/>
  <c r="I68" i="7"/>
  <c r="F341" i="7"/>
  <c r="J403" i="7" l="1"/>
  <c r="AJ365" i="7"/>
  <c r="AI365" i="7"/>
  <c r="AH365" i="7"/>
  <c r="AG365" i="7"/>
  <c r="AF365" i="7"/>
  <c r="AE365" i="7"/>
  <c r="AD365" i="7"/>
  <c r="AC365" i="7"/>
  <c r="AB365" i="7"/>
  <c r="AA365" i="7"/>
  <c r="Z365" i="7"/>
  <c r="X365" i="7"/>
  <c r="W365" i="7"/>
  <c r="V365" i="7"/>
  <c r="U365" i="7"/>
  <c r="T365" i="7"/>
  <c r="S365" i="7"/>
  <c r="R365" i="7"/>
  <c r="Q365" i="7"/>
  <c r="P365" i="7"/>
  <c r="O365" i="7"/>
  <c r="N365" i="7"/>
  <c r="M365" i="7"/>
  <c r="L365" i="7"/>
  <c r="I365" i="7"/>
  <c r="H365" i="7"/>
  <c r="G370" i="7"/>
  <c r="Y365" i="7" l="1"/>
  <c r="G403" i="7"/>
  <c r="F249" i="6"/>
  <c r="AB270" i="7" l="1"/>
  <c r="X270" i="7"/>
  <c r="T270" i="7"/>
  <c r="P270" i="7"/>
  <c r="G270" i="7"/>
  <c r="AB269" i="7"/>
  <c r="X269" i="7"/>
  <c r="T269" i="7"/>
  <c r="P269" i="7"/>
  <c r="G269" i="7"/>
  <c r="AB268" i="7"/>
  <c r="X268" i="7"/>
  <c r="T268" i="7"/>
  <c r="P268" i="7"/>
  <c r="G268" i="7"/>
  <c r="AB267" i="7"/>
  <c r="X267" i="7"/>
  <c r="T267" i="7"/>
  <c r="P267" i="7"/>
  <c r="G267" i="7"/>
  <c r="AB266" i="7"/>
  <c r="X266" i="7"/>
  <c r="T266" i="7"/>
  <c r="P266" i="7"/>
  <c r="G266" i="7"/>
  <c r="AA265" i="7"/>
  <c r="Z265" i="7"/>
  <c r="Y265" i="7"/>
  <c r="W265" i="7"/>
  <c r="V265" i="7"/>
  <c r="U265" i="7"/>
  <c r="S265" i="7"/>
  <c r="R265" i="7"/>
  <c r="Q265" i="7"/>
  <c r="O265" i="7"/>
  <c r="N265" i="7"/>
  <c r="M265" i="7"/>
  <c r="L265" i="7"/>
  <c r="H265" i="7"/>
  <c r="F265" i="7"/>
  <c r="E265" i="7"/>
  <c r="G262" i="7"/>
  <c r="I262" i="7" s="1"/>
  <c r="P262" i="7"/>
  <c r="T262" i="7"/>
  <c r="X262" i="7"/>
  <c r="AB262" i="7"/>
  <c r="AG262" i="7"/>
  <c r="G263" i="7"/>
  <c r="I263" i="7" s="1"/>
  <c r="P263" i="7"/>
  <c r="T263" i="7"/>
  <c r="X263" i="7"/>
  <c r="AB263" i="7"/>
  <c r="AG263" i="7"/>
  <c r="G264" i="7"/>
  <c r="I264" i="7" s="1"/>
  <c r="P264" i="7"/>
  <c r="T264" i="7"/>
  <c r="X264" i="7"/>
  <c r="AB264" i="7"/>
  <c r="AG264" i="7"/>
  <c r="I267" i="7" l="1"/>
  <c r="I270" i="7"/>
  <c r="I268" i="7"/>
  <c r="I266" i="7"/>
  <c r="I269" i="7"/>
  <c r="T265" i="7"/>
  <c r="K262" i="7"/>
  <c r="J262" i="7" s="1"/>
  <c r="K263" i="7"/>
  <c r="J263" i="7" s="1"/>
  <c r="K267" i="7"/>
  <c r="J267" i="7" s="1"/>
  <c r="K264" i="7"/>
  <c r="J264" i="7" s="1"/>
  <c r="G265" i="7"/>
  <c r="AB265" i="7"/>
  <c r="K269" i="7"/>
  <c r="J269" i="7" s="1"/>
  <c r="K268" i="7"/>
  <c r="J268" i="7" s="1"/>
  <c r="K266" i="7"/>
  <c r="J266" i="7" s="1"/>
  <c r="K270" i="7"/>
  <c r="J270" i="7" s="1"/>
  <c r="P265" i="7"/>
  <c r="X265" i="7"/>
  <c r="AG61" i="7"/>
  <c r="P61" i="7"/>
  <c r="T61" i="7"/>
  <c r="X61" i="7"/>
  <c r="AB61" i="7"/>
  <c r="AB57" i="7"/>
  <c r="U56" i="7"/>
  <c r="V56" i="7"/>
  <c r="W56" i="7"/>
  <c r="Y56" i="7"/>
  <c r="Z56" i="7"/>
  <c r="AA56" i="7"/>
  <c r="R56" i="7"/>
  <c r="S56" i="7"/>
  <c r="Q56" i="7"/>
  <c r="O56" i="7"/>
  <c r="N56" i="7"/>
  <c r="M56" i="7"/>
  <c r="L56" i="7"/>
  <c r="H56" i="7"/>
  <c r="E56" i="7"/>
  <c r="G61" i="7"/>
  <c r="I265" i="7" l="1"/>
  <c r="I61" i="7"/>
  <c r="K265" i="7"/>
  <c r="J265" i="7" s="1"/>
  <c r="K61" i="7"/>
  <c r="J61" i="7" s="1"/>
  <c r="E52" i="6" l="1"/>
  <c r="E51" i="6" l="1"/>
  <c r="E50" i="6"/>
  <c r="G70" i="4" s="1"/>
  <c r="Y151" i="7" l="1"/>
  <c r="Z151" i="7"/>
  <c r="AA151" i="7"/>
  <c r="L151" i="7"/>
  <c r="M151" i="7"/>
  <c r="N151" i="7"/>
  <c r="O151" i="7"/>
  <c r="AG258" i="7"/>
  <c r="AS258" i="7" s="1"/>
  <c r="AG259" i="7"/>
  <c r="AG260" i="7"/>
  <c r="AG261" i="7"/>
  <c r="AG271" i="7"/>
  <c r="AG265" i="7" s="1"/>
  <c r="AG38" i="7"/>
  <c r="AG39" i="7"/>
  <c r="AG40" i="7"/>
  <c r="AG41" i="7"/>
  <c r="AG42" i="7"/>
  <c r="AG43" i="7"/>
  <c r="AG44" i="7"/>
  <c r="AG45" i="7"/>
  <c r="AS45" i="7" s="1"/>
  <c r="AG46" i="7"/>
  <c r="AG48" i="7"/>
  <c r="AS48" i="7" s="1"/>
  <c r="AG49" i="7"/>
  <c r="AG50" i="7"/>
  <c r="AG51" i="7"/>
  <c r="AG52" i="7"/>
  <c r="F184" i="6" l="1"/>
  <c r="F185" i="6"/>
  <c r="F186" i="6"/>
  <c r="F128" i="6"/>
  <c r="F129" i="6"/>
  <c r="F130" i="6"/>
  <c r="F131" i="6"/>
  <c r="F132" i="6"/>
  <c r="F133" i="6"/>
  <c r="F134" i="6"/>
  <c r="F135" i="6"/>
  <c r="F136" i="6"/>
  <c r="F137" i="6"/>
  <c r="F138"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82" i="6"/>
  <c r="F246" i="6"/>
  <c r="F247" i="6"/>
  <c r="F248" i="6"/>
  <c r="F252" i="6"/>
  <c r="F253" i="6"/>
  <c r="F254" i="6"/>
  <c r="F255" i="6"/>
  <c r="F256" i="6"/>
  <c r="F257" i="6"/>
  <c r="F258" i="6"/>
  <c r="F259" i="6"/>
  <c r="F260" i="6"/>
  <c r="F261" i="6"/>
  <c r="F262" i="6"/>
  <c r="F263" i="6"/>
  <c r="E264" i="6"/>
  <c r="F264" i="6" s="1"/>
  <c r="F153" i="7" l="1"/>
  <c r="F154" i="7"/>
  <c r="F152" i="7"/>
  <c r="F187" i="6" l="1"/>
  <c r="E179" i="6"/>
  <c r="F179" i="6" s="1"/>
  <c r="F304" i="6"/>
  <c r="F326" i="6"/>
  <c r="F327" i="6"/>
  <c r="G325" i="7"/>
  <c r="L341" i="7"/>
  <c r="K341" i="7"/>
  <c r="J341" i="7"/>
  <c r="I341" i="7"/>
  <c r="H341" i="7"/>
  <c r="G347" i="7"/>
  <c r="G348" i="7"/>
  <c r="E199" i="6"/>
  <c r="J386" i="7"/>
  <c r="AJ401" i="7"/>
  <c r="AI401" i="7"/>
  <c r="AH401" i="7"/>
  <c r="AG401" i="7"/>
  <c r="AF401" i="7"/>
  <c r="AE401" i="7"/>
  <c r="AD401" i="7"/>
  <c r="AC401" i="7"/>
  <c r="AB401" i="7"/>
  <c r="AA401" i="7"/>
  <c r="Z401" i="7"/>
  <c r="X401" i="7"/>
  <c r="W401" i="7"/>
  <c r="V401" i="7"/>
  <c r="U401" i="7"/>
  <c r="T401" i="7"/>
  <c r="S401" i="7"/>
  <c r="R401" i="7"/>
  <c r="P401" i="7"/>
  <c r="O401" i="7"/>
  <c r="M401" i="7"/>
  <c r="L401" i="7"/>
  <c r="K401" i="7"/>
  <c r="I401" i="7"/>
  <c r="H401" i="7"/>
  <c r="Y363" i="6"/>
  <c r="F363" i="6"/>
  <c r="AO378" i="6"/>
  <c r="AN378" i="6"/>
  <c r="AL378" i="6"/>
  <c r="AK378" i="6"/>
  <c r="AI378" i="6"/>
  <c r="AH378" i="6"/>
  <c r="AG378" i="6"/>
  <c r="AF378" i="6"/>
  <c r="AE378" i="6"/>
  <c r="AD378" i="6"/>
  <c r="AB378" i="6"/>
  <c r="AA378" i="6"/>
  <c r="Z378" i="6"/>
  <c r="V378" i="6"/>
  <c r="U378" i="6"/>
  <c r="S378" i="6"/>
  <c r="R378" i="6"/>
  <c r="P378" i="6"/>
  <c r="O378" i="6"/>
  <c r="N378" i="6"/>
  <c r="M378" i="6"/>
  <c r="L378" i="6"/>
  <c r="K378" i="6"/>
  <c r="I378" i="6"/>
  <c r="H378" i="6"/>
  <c r="G378" i="6"/>
  <c r="Y374" i="6"/>
  <c r="F374" i="6"/>
  <c r="Y373" i="6"/>
  <c r="F373" i="6"/>
  <c r="AO372" i="6"/>
  <c r="AN372" i="6"/>
  <c r="AL372" i="6"/>
  <c r="AK372" i="6"/>
  <c r="AJ372" i="6"/>
  <c r="AI372" i="6"/>
  <c r="AH372" i="6"/>
  <c r="AG372" i="6"/>
  <c r="AF372" i="6"/>
  <c r="AE372" i="6"/>
  <c r="AD372" i="6"/>
  <c r="AC372" i="6"/>
  <c r="AB372" i="6"/>
  <c r="AA372" i="6"/>
  <c r="Z372" i="6"/>
  <c r="V372" i="6"/>
  <c r="U372" i="6"/>
  <c r="S372" i="6"/>
  <c r="R372" i="6"/>
  <c r="P372" i="6"/>
  <c r="O372" i="6"/>
  <c r="N372" i="6"/>
  <c r="M372" i="6"/>
  <c r="L372" i="6"/>
  <c r="K372" i="6"/>
  <c r="I372" i="6"/>
  <c r="H372" i="6"/>
  <c r="G372" i="6"/>
  <c r="F395" i="7"/>
  <c r="J397" i="7"/>
  <c r="J396" i="7"/>
  <c r="AJ395" i="7"/>
  <c r="AI395" i="7"/>
  <c r="AH395" i="7"/>
  <c r="AG395" i="7"/>
  <c r="AF395" i="7"/>
  <c r="AE395" i="7"/>
  <c r="AD395" i="7"/>
  <c r="AC395" i="7"/>
  <c r="AB395" i="7"/>
  <c r="AA395" i="7"/>
  <c r="Z395" i="7"/>
  <c r="X395" i="7"/>
  <c r="W395" i="7"/>
  <c r="V395" i="7"/>
  <c r="U395" i="7"/>
  <c r="T395" i="7"/>
  <c r="S395" i="7"/>
  <c r="R395" i="7"/>
  <c r="Q395" i="7"/>
  <c r="P395" i="7"/>
  <c r="O395" i="7"/>
  <c r="N395" i="7"/>
  <c r="M395" i="7"/>
  <c r="L395" i="7"/>
  <c r="K395" i="7"/>
  <c r="I395" i="7"/>
  <c r="H395" i="7"/>
  <c r="AA215" i="7"/>
  <c r="Z215" i="7"/>
  <c r="Y215" i="7"/>
  <c r="W215" i="7"/>
  <c r="V215" i="7"/>
  <c r="U215" i="7"/>
  <c r="S215" i="7"/>
  <c r="R215" i="7"/>
  <c r="Q215" i="7"/>
  <c r="O215" i="7"/>
  <c r="N215" i="7"/>
  <c r="M215" i="7"/>
  <c r="L215" i="7"/>
  <c r="H215" i="7"/>
  <c r="F215" i="7"/>
  <c r="E215" i="7"/>
  <c r="G198" i="7"/>
  <c r="I198" i="7" s="1"/>
  <c r="P198" i="7"/>
  <c r="T198" i="7"/>
  <c r="X198" i="7"/>
  <c r="AB198" i="7"/>
  <c r="AG198" i="7"/>
  <c r="AS198" i="7" s="1"/>
  <c r="E163" i="7"/>
  <c r="F288" i="7"/>
  <c r="AG290" i="7"/>
  <c r="AB290" i="7"/>
  <c r="X290" i="7"/>
  <c r="T290" i="7"/>
  <c r="P290" i="7"/>
  <c r="G290" i="7"/>
  <c r="AG289" i="7"/>
  <c r="AB289" i="7"/>
  <c r="X289" i="7"/>
  <c r="T289" i="7"/>
  <c r="P289" i="7"/>
  <c r="G289" i="7"/>
  <c r="AA288" i="7"/>
  <c r="Z288" i="7"/>
  <c r="Y288" i="7"/>
  <c r="W288" i="7"/>
  <c r="V288" i="7"/>
  <c r="U288" i="7"/>
  <c r="S288" i="7"/>
  <c r="R288" i="7"/>
  <c r="Q288" i="7"/>
  <c r="O288" i="7"/>
  <c r="N288" i="7"/>
  <c r="M288" i="7"/>
  <c r="L288" i="7"/>
  <c r="H288" i="7"/>
  <c r="E288" i="7"/>
  <c r="AB287" i="7"/>
  <c r="X287" i="7"/>
  <c r="T287" i="7"/>
  <c r="P287" i="7"/>
  <c r="G287" i="7"/>
  <c r="I355" i="6"/>
  <c r="AO355" i="6"/>
  <c r="AL355" i="6"/>
  <c r="AK355" i="6"/>
  <c r="AI355" i="6"/>
  <c r="AH355" i="6"/>
  <c r="AG355" i="6"/>
  <c r="AE355" i="6"/>
  <c r="AD355" i="6"/>
  <c r="AB355" i="6"/>
  <c r="V355" i="6"/>
  <c r="S355" i="6"/>
  <c r="R355" i="6"/>
  <c r="P355" i="6"/>
  <c r="O355" i="6"/>
  <c r="N355" i="6"/>
  <c r="L355" i="6"/>
  <c r="K355" i="6"/>
  <c r="Y357" i="6"/>
  <c r="F357" i="6"/>
  <c r="Y356" i="6"/>
  <c r="F356" i="6"/>
  <c r="AJ378" i="7"/>
  <c r="AI378" i="7"/>
  <c r="AH378" i="7"/>
  <c r="AG378" i="7"/>
  <c r="AF378" i="7"/>
  <c r="AE378" i="7"/>
  <c r="AD378" i="7"/>
  <c r="AC378" i="7"/>
  <c r="AA378" i="7"/>
  <c r="Z378" i="7"/>
  <c r="X378" i="7"/>
  <c r="W378" i="7"/>
  <c r="V378" i="7"/>
  <c r="U378" i="7"/>
  <c r="T378" i="7"/>
  <c r="S378" i="7"/>
  <c r="R378" i="7"/>
  <c r="P378" i="7"/>
  <c r="O378" i="7"/>
  <c r="M378" i="7"/>
  <c r="I378" i="7"/>
  <c r="H378" i="7"/>
  <c r="F378" i="7"/>
  <c r="F359" i="7"/>
  <c r="J380" i="7"/>
  <c r="J379" i="7"/>
  <c r="AG288" i="7" l="1"/>
  <c r="G51" i="4"/>
  <c r="Y395" i="7"/>
  <c r="Y401" i="7"/>
  <c r="I290" i="7"/>
  <c r="I287" i="7"/>
  <c r="I289" i="7"/>
  <c r="X363" i="6"/>
  <c r="G386" i="7"/>
  <c r="E363" i="6"/>
  <c r="E373" i="6"/>
  <c r="E374" i="6"/>
  <c r="X373" i="6"/>
  <c r="J395" i="7"/>
  <c r="J408" i="7"/>
  <c r="G408" i="7" s="1"/>
  <c r="G396" i="7"/>
  <c r="E357" i="6"/>
  <c r="Q372" i="6"/>
  <c r="X374" i="6"/>
  <c r="F372" i="6"/>
  <c r="Y372" i="6"/>
  <c r="J372" i="6"/>
  <c r="G397" i="7"/>
  <c r="K198" i="7"/>
  <c r="J198" i="7" s="1"/>
  <c r="G379" i="7"/>
  <c r="G380" i="7"/>
  <c r="T288" i="7"/>
  <c r="G288" i="7"/>
  <c r="AB288" i="7"/>
  <c r="K289" i="7"/>
  <c r="J289" i="7" s="1"/>
  <c r="X288" i="7"/>
  <c r="K287" i="7"/>
  <c r="J287" i="7" s="1"/>
  <c r="P288" i="7"/>
  <c r="K290" i="7"/>
  <c r="J290" i="7" s="1"/>
  <c r="X356" i="6"/>
  <c r="X357" i="6"/>
  <c r="E356" i="6"/>
  <c r="F298" i="6"/>
  <c r="F297" i="6"/>
  <c r="L317" i="7"/>
  <c r="K317" i="7"/>
  <c r="J317" i="7"/>
  <c r="I317" i="7"/>
  <c r="G319" i="7"/>
  <c r="G318" i="7"/>
  <c r="F126" i="6"/>
  <c r="F125" i="6"/>
  <c r="F33" i="7"/>
  <c r="AB150" i="7"/>
  <c r="X150" i="7"/>
  <c r="T150" i="7"/>
  <c r="P150" i="7"/>
  <c r="G150" i="7"/>
  <c r="I150" i="7" s="1"/>
  <c r="AG149" i="7"/>
  <c r="AS149" i="7" s="1"/>
  <c r="AB149" i="7"/>
  <c r="X149" i="7"/>
  <c r="T149" i="7"/>
  <c r="P149" i="7"/>
  <c r="G149" i="7"/>
  <c r="G329" i="7"/>
  <c r="G328" i="7" s="1"/>
  <c r="L328" i="7"/>
  <c r="K328" i="7"/>
  <c r="J328" i="7"/>
  <c r="I328" i="7"/>
  <c r="H328" i="7"/>
  <c r="F328" i="7"/>
  <c r="F308" i="6"/>
  <c r="F307" i="6" s="1"/>
  <c r="E307" i="6"/>
  <c r="I149" i="7" l="1"/>
  <c r="I288" i="7"/>
  <c r="X372" i="6"/>
  <c r="E372" i="6"/>
  <c r="G395" i="7"/>
  <c r="K288" i="7"/>
  <c r="J288" i="7" s="1"/>
  <c r="K150" i="7"/>
  <c r="J150" i="7" s="1"/>
  <c r="K149" i="7"/>
  <c r="J149" i="7" s="1"/>
  <c r="E189" i="6" l="1"/>
  <c r="F189" i="6" s="1"/>
  <c r="F188" i="6" s="1"/>
  <c r="E188" i="6" l="1"/>
  <c r="AG205" i="7" l="1"/>
  <c r="AG204" i="7" s="1"/>
  <c r="AB205" i="7"/>
  <c r="AB204" i="7" s="1"/>
  <c r="X205" i="7"/>
  <c r="X204" i="7" s="1"/>
  <c r="T205" i="7"/>
  <c r="T204" i="7" s="1"/>
  <c r="P205" i="7"/>
  <c r="P204" i="7" s="1"/>
  <c r="G205" i="7"/>
  <c r="AA204" i="7"/>
  <c r="Z204" i="7"/>
  <c r="Y204" i="7"/>
  <c r="W204" i="7"/>
  <c r="V204" i="7"/>
  <c r="U204" i="7"/>
  <c r="S204" i="7"/>
  <c r="R204" i="7"/>
  <c r="Q204" i="7"/>
  <c r="O204" i="7"/>
  <c r="N204" i="7"/>
  <c r="M204" i="7"/>
  <c r="L204" i="7"/>
  <c r="H204" i="7"/>
  <c r="E204" i="7"/>
  <c r="I205" i="7" l="1"/>
  <c r="K204" i="7"/>
  <c r="K205" i="7"/>
  <c r="J205" i="7" s="1"/>
  <c r="AC376" i="6" l="1"/>
  <c r="AC369" i="6"/>
  <c r="AC367" i="6"/>
  <c r="AC366" i="6" s="1"/>
  <c r="AC350" i="6"/>
  <c r="AC348" i="6"/>
  <c r="AC343" i="6"/>
  <c r="J376" i="6"/>
  <c r="J369" i="6"/>
  <c r="J367" i="6"/>
  <c r="J366" i="6" s="1"/>
  <c r="J350" i="6"/>
  <c r="J348" i="6"/>
  <c r="J343" i="6"/>
  <c r="AC378" i="6" l="1"/>
  <c r="AC375" i="6" s="1"/>
  <c r="J378" i="6" l="1"/>
  <c r="J375" i="6" s="1"/>
  <c r="AC355" i="6" l="1"/>
  <c r="J355" i="6"/>
  <c r="N378" i="7" l="1"/>
  <c r="AA355" i="6"/>
  <c r="H355" i="6"/>
  <c r="J400" i="7"/>
  <c r="L378" i="7"/>
  <c r="H317" i="7"/>
  <c r="M355" i="6" l="1"/>
  <c r="AF360" i="6"/>
  <c r="AF355" i="6" s="1"/>
  <c r="Q378" i="7"/>
  <c r="J383" i="7"/>
  <c r="G383" i="7" s="1"/>
  <c r="K378" i="7"/>
  <c r="G359" i="6"/>
  <c r="Q401" i="7"/>
  <c r="F300" i="6"/>
  <c r="AN355" i="6"/>
  <c r="U355" i="6"/>
  <c r="AB378" i="7"/>
  <c r="Y378" i="7" s="1"/>
  <c r="Z359" i="6" l="1"/>
  <c r="Z355" i="6" s="1"/>
  <c r="G355" i="6"/>
  <c r="N401" i="7"/>
  <c r="E181" i="6" l="1"/>
  <c r="F181" i="6" s="1"/>
  <c r="E283" i="6" l="1"/>
  <c r="E279" i="6"/>
  <c r="F203" i="6" l="1"/>
  <c r="F325" i="6"/>
  <c r="F323" i="6"/>
  <c r="F319" i="6"/>
  <c r="F316" i="6"/>
  <c r="F314" i="6"/>
  <c r="F312" i="6"/>
  <c r="F310" i="6"/>
  <c r="F306" i="6"/>
  <c r="F305" i="6"/>
  <c r="F303" i="6"/>
  <c r="F302" i="6"/>
  <c r="F299" i="6"/>
  <c r="F295" i="6"/>
  <c r="F294" i="6"/>
  <c r="F293" i="6"/>
  <c r="F292" i="6"/>
  <c r="F290" i="6"/>
  <c r="F288" i="6"/>
  <c r="F287" i="6"/>
  <c r="F285" i="6"/>
  <c r="F283" i="6"/>
  <c r="F281" i="6"/>
  <c r="F279" i="6"/>
  <c r="F200" i="6"/>
  <c r="F198" i="6"/>
  <c r="F196" i="6"/>
  <c r="F194" i="6"/>
  <c r="J53" i="4" s="1"/>
  <c r="F192" i="6"/>
  <c r="F56" i="6"/>
  <c r="J54" i="4" l="1"/>
  <c r="G38" i="4"/>
  <c r="G337" i="6"/>
  <c r="H337" i="6"/>
  <c r="I337" i="6"/>
  <c r="J337" i="6"/>
  <c r="K337" i="6"/>
  <c r="L337" i="6"/>
  <c r="M337" i="6"/>
  <c r="N337" i="6"/>
  <c r="G339" i="6"/>
  <c r="H339" i="6"/>
  <c r="I339" i="6"/>
  <c r="J339" i="6"/>
  <c r="K339" i="6"/>
  <c r="L339" i="6"/>
  <c r="M339" i="6"/>
  <c r="N339" i="6"/>
  <c r="G341" i="6"/>
  <c r="H341" i="6"/>
  <c r="I341" i="6"/>
  <c r="J341" i="6"/>
  <c r="K341" i="6"/>
  <c r="L341" i="6"/>
  <c r="M341" i="6"/>
  <c r="N341" i="6"/>
  <c r="G343" i="6"/>
  <c r="H343" i="6"/>
  <c r="I343" i="6"/>
  <c r="K343" i="6"/>
  <c r="L343" i="6"/>
  <c r="M343" i="6"/>
  <c r="N343" i="6"/>
  <c r="G348" i="6"/>
  <c r="H348" i="6"/>
  <c r="I348" i="6"/>
  <c r="K348" i="6"/>
  <c r="L348" i="6"/>
  <c r="M348" i="6"/>
  <c r="N348" i="6"/>
  <c r="G350" i="6"/>
  <c r="H350" i="6"/>
  <c r="I350" i="6"/>
  <c r="K350" i="6"/>
  <c r="N350" i="6"/>
  <c r="L350" i="6"/>
  <c r="M350" i="6"/>
  <c r="G367" i="6"/>
  <c r="G366" i="6" s="1"/>
  <c r="H367" i="6"/>
  <c r="H366" i="6" s="1"/>
  <c r="I367" i="6"/>
  <c r="I366" i="6" s="1"/>
  <c r="K367" i="6"/>
  <c r="K366" i="6" s="1"/>
  <c r="L367" i="6"/>
  <c r="L366" i="6" s="1"/>
  <c r="M367" i="6"/>
  <c r="M366" i="6" s="1"/>
  <c r="N367" i="6"/>
  <c r="N366" i="6" s="1"/>
  <c r="G369" i="6"/>
  <c r="H369" i="6"/>
  <c r="I369" i="6"/>
  <c r="K369" i="6"/>
  <c r="L369" i="6"/>
  <c r="M369" i="6"/>
  <c r="N369" i="6"/>
  <c r="G376" i="6"/>
  <c r="H376" i="6"/>
  <c r="I376" i="6"/>
  <c r="K376" i="6"/>
  <c r="L376" i="6"/>
  <c r="M376" i="6"/>
  <c r="N376" i="6"/>
  <c r="J51" i="4" l="1"/>
  <c r="G336" i="6"/>
  <c r="J334" i="6"/>
  <c r="N375" i="6"/>
  <c r="N334" i="6" s="1"/>
  <c r="J336" i="6"/>
  <c r="M375" i="6"/>
  <c r="M334" i="6" s="1"/>
  <c r="I375" i="6"/>
  <c r="I334" i="6" s="1"/>
  <c r="H375" i="6"/>
  <c r="H334" i="6" s="1"/>
  <c r="L375" i="6"/>
  <c r="L334" i="6" s="1"/>
  <c r="K375" i="6"/>
  <c r="K334" i="6" s="1"/>
  <c r="G375" i="6"/>
  <c r="G334" i="6" s="1"/>
  <c r="K336" i="6"/>
  <c r="M336" i="6"/>
  <c r="I336" i="6"/>
  <c r="H336" i="6"/>
  <c r="H335" i="6" s="1"/>
  <c r="N336" i="6"/>
  <c r="L336" i="6"/>
  <c r="G335" i="6" l="1"/>
  <c r="G333" i="6" s="1"/>
  <c r="I333" i="6"/>
  <c r="L333" i="6"/>
  <c r="N333" i="6"/>
  <c r="H333" i="6"/>
  <c r="J333" i="6"/>
  <c r="K333" i="6"/>
  <c r="M333" i="6"/>
  <c r="E286" i="6" l="1"/>
  <c r="I70" i="4" s="1"/>
  <c r="F317" i="7"/>
  <c r="R337" i="6"/>
  <c r="S337" i="6"/>
  <c r="U337" i="6"/>
  <c r="V337" i="6"/>
  <c r="R339" i="6"/>
  <c r="S339" i="6"/>
  <c r="U339" i="6"/>
  <c r="V339" i="6"/>
  <c r="R341" i="6"/>
  <c r="S341" i="6"/>
  <c r="U341" i="6"/>
  <c r="V341" i="6"/>
  <c r="R343" i="6"/>
  <c r="S343" i="6"/>
  <c r="U343" i="6"/>
  <c r="V343" i="6"/>
  <c r="R348" i="6"/>
  <c r="S348" i="6"/>
  <c r="U348" i="6"/>
  <c r="V348" i="6"/>
  <c r="R350" i="6"/>
  <c r="S350" i="6"/>
  <c r="U350" i="6"/>
  <c r="V350" i="6"/>
  <c r="S367" i="6"/>
  <c r="S366" i="6" s="1"/>
  <c r="V366" i="6"/>
  <c r="R367" i="6"/>
  <c r="R369" i="6"/>
  <c r="S369" i="6"/>
  <c r="U369" i="6"/>
  <c r="V369" i="6"/>
  <c r="R376" i="6"/>
  <c r="S376" i="6"/>
  <c r="U376" i="6"/>
  <c r="V376" i="6"/>
  <c r="E320" i="6" l="1"/>
  <c r="R366" i="6"/>
  <c r="E301" i="6"/>
  <c r="E296" i="6" s="1"/>
  <c r="V375" i="6"/>
  <c r="V334" i="6" s="1"/>
  <c r="V336" i="6"/>
  <c r="V335" i="6" s="1"/>
  <c r="U375" i="6"/>
  <c r="U334" i="6" s="1"/>
  <c r="U336" i="6"/>
  <c r="U335" i="6" s="1"/>
  <c r="S375" i="6"/>
  <c r="S334" i="6" s="1"/>
  <c r="S336" i="6"/>
  <c r="S335" i="6" s="1"/>
  <c r="R375" i="6"/>
  <c r="R336" i="6"/>
  <c r="V333" i="6" l="1"/>
  <c r="S333" i="6"/>
  <c r="R335" i="6"/>
  <c r="R333" i="6" s="1"/>
  <c r="R334" i="6"/>
  <c r="F301" i="6"/>
  <c r="F296" i="6" s="1"/>
  <c r="U333" i="6"/>
  <c r="R399" i="7" l="1"/>
  <c r="R398" i="7" s="1"/>
  <c r="Q399" i="7"/>
  <c r="P399" i="7"/>
  <c r="P398" i="7" s="1"/>
  <c r="O399" i="7"/>
  <c r="O398" i="7" s="1"/>
  <c r="N399" i="7"/>
  <c r="M399" i="7"/>
  <c r="L399" i="7"/>
  <c r="L398" i="7" s="1"/>
  <c r="K399" i="7"/>
  <c r="K398" i="7" s="1"/>
  <c r="R392" i="7"/>
  <c r="Q392" i="7"/>
  <c r="P392" i="7"/>
  <c r="O392" i="7"/>
  <c r="N392" i="7"/>
  <c r="M392" i="7"/>
  <c r="L392" i="7"/>
  <c r="K392" i="7"/>
  <c r="R389" i="7"/>
  <c r="Q390" i="7"/>
  <c r="Q389" i="7" s="1"/>
  <c r="P390" i="7"/>
  <c r="P389" i="7" s="1"/>
  <c r="O390" i="7"/>
  <c r="O389" i="7" s="1"/>
  <c r="N390" i="7"/>
  <c r="N389" i="7" s="1"/>
  <c r="M390" i="7"/>
  <c r="M389" i="7" s="1"/>
  <c r="L390" i="7"/>
  <c r="L389" i="7" s="1"/>
  <c r="K390" i="7"/>
  <c r="K389" i="7" s="1"/>
  <c r="R373" i="7"/>
  <c r="Q373" i="7"/>
  <c r="P373" i="7"/>
  <c r="O373" i="7"/>
  <c r="N373" i="7"/>
  <c r="M373" i="7"/>
  <c r="L373" i="7"/>
  <c r="K373" i="7"/>
  <c r="R371" i="7"/>
  <c r="Q371" i="7"/>
  <c r="P371" i="7"/>
  <c r="O371" i="7"/>
  <c r="N371" i="7"/>
  <c r="M371" i="7"/>
  <c r="L371" i="7"/>
  <c r="K371" i="7"/>
  <c r="R363" i="7"/>
  <c r="Q363" i="7"/>
  <c r="P363" i="7"/>
  <c r="O363" i="7"/>
  <c r="N363" i="7"/>
  <c r="M363" i="7"/>
  <c r="L363" i="7"/>
  <c r="K363" i="7"/>
  <c r="R361" i="7"/>
  <c r="Q361" i="7"/>
  <c r="P361" i="7"/>
  <c r="O361" i="7"/>
  <c r="N361" i="7"/>
  <c r="M361" i="7"/>
  <c r="L361" i="7"/>
  <c r="K361" i="7"/>
  <c r="R359" i="7"/>
  <c r="Q359" i="7"/>
  <c r="P359" i="7"/>
  <c r="P358" i="7" s="1"/>
  <c r="P357" i="7" s="1"/>
  <c r="O359" i="7"/>
  <c r="N359" i="7"/>
  <c r="M359" i="7"/>
  <c r="L359" i="7"/>
  <c r="K359" i="7"/>
  <c r="K356" i="7" l="1"/>
  <c r="L358" i="7"/>
  <c r="L357" i="7" s="1"/>
  <c r="L355" i="7" s="1"/>
  <c r="M358" i="7"/>
  <c r="M357" i="7" s="1"/>
  <c r="O356" i="7"/>
  <c r="L356" i="7"/>
  <c r="P356" i="7"/>
  <c r="R356" i="7"/>
  <c r="M398" i="7"/>
  <c r="M355" i="7" s="1"/>
  <c r="Q358" i="7"/>
  <c r="Q357" i="7" s="1"/>
  <c r="Q398" i="7"/>
  <c r="Q356" i="7" s="1"/>
  <c r="N398" i="7"/>
  <c r="N356" i="7" s="1"/>
  <c r="N358" i="7"/>
  <c r="N357" i="7" s="1"/>
  <c r="P355" i="7"/>
  <c r="R358" i="7"/>
  <c r="K358" i="7"/>
  <c r="O358" i="7"/>
  <c r="M356" i="7" l="1"/>
  <c r="R357" i="7"/>
  <c r="R355" i="7" s="1"/>
  <c r="O357" i="7"/>
  <c r="O355" i="7" s="1"/>
  <c r="K357" i="7"/>
  <c r="Q355" i="7"/>
  <c r="N355" i="7"/>
  <c r="K355" i="7" l="1"/>
  <c r="G258" i="7"/>
  <c r="I258" i="7" s="1"/>
  <c r="AG257" i="7" l="1"/>
  <c r="AG251" i="7"/>
  <c r="AG250" i="7"/>
  <c r="AG254" i="7"/>
  <c r="AG252" i="7"/>
  <c r="AG256" i="7"/>
  <c r="AG255" i="7" l="1"/>
  <c r="AG253" i="7"/>
  <c r="AG249" i="7" l="1"/>
  <c r="AG138" i="7" l="1"/>
  <c r="AS138" i="7" s="1"/>
  <c r="AO369" i="6"/>
  <c r="AN369" i="6"/>
  <c r="AL369" i="6"/>
  <c r="AK369" i="6"/>
  <c r="AI369" i="6"/>
  <c r="AH369" i="6"/>
  <c r="AG369" i="6"/>
  <c r="AF369" i="6"/>
  <c r="AE369" i="6"/>
  <c r="AB369" i="6"/>
  <c r="AA369" i="6"/>
  <c r="Z369" i="6"/>
  <c r="P369" i="6"/>
  <c r="O369" i="6"/>
  <c r="Y370" i="6"/>
  <c r="F370" i="6"/>
  <c r="Y371" i="6"/>
  <c r="F371" i="6"/>
  <c r="F315" i="6"/>
  <c r="E315" i="6"/>
  <c r="F313" i="6"/>
  <c r="E313" i="6"/>
  <c r="F311" i="6"/>
  <c r="E311" i="6"/>
  <c r="F309" i="6"/>
  <c r="E309" i="6"/>
  <c r="F199" i="6"/>
  <c r="F197" i="6"/>
  <c r="E197" i="6"/>
  <c r="F195" i="6"/>
  <c r="E195" i="6"/>
  <c r="F193" i="6"/>
  <c r="E193" i="6"/>
  <c r="F191" i="6"/>
  <c r="E191" i="6"/>
  <c r="G306" i="7"/>
  <c r="AH199" i="7"/>
  <c r="AI62" i="7"/>
  <c r="AD392" i="7"/>
  <c r="AJ392" i="7"/>
  <c r="AI392" i="7"/>
  <c r="AH392" i="7"/>
  <c r="AG392" i="7"/>
  <c r="AF392" i="7"/>
  <c r="AE392" i="7"/>
  <c r="AC392" i="7"/>
  <c r="AB392" i="7"/>
  <c r="AA392" i="7"/>
  <c r="Z392" i="7"/>
  <c r="X392" i="7"/>
  <c r="W392" i="7"/>
  <c r="V392" i="7"/>
  <c r="U392" i="7"/>
  <c r="T392" i="7"/>
  <c r="S392" i="7"/>
  <c r="I392" i="7"/>
  <c r="H392" i="7"/>
  <c r="F392" i="7"/>
  <c r="G273" i="7"/>
  <c r="I273" i="7" s="1"/>
  <c r="P273" i="7"/>
  <c r="T273" i="7"/>
  <c r="X273" i="7"/>
  <c r="AB273" i="7"/>
  <c r="AH163" i="7"/>
  <c r="AH151" i="7"/>
  <c r="AG286" i="7"/>
  <c r="AG285" i="7"/>
  <c r="AG284" i="7"/>
  <c r="AG283" i="7"/>
  <c r="AG282" i="7"/>
  <c r="AG281" i="7"/>
  <c r="AG280" i="7"/>
  <c r="AG279" i="7"/>
  <c r="AG278" i="7"/>
  <c r="AG277" i="7"/>
  <c r="AS277" i="7" s="1"/>
  <c r="AG275" i="7"/>
  <c r="AS275" i="7" s="1"/>
  <c r="AS272" i="7"/>
  <c r="AG247" i="7"/>
  <c r="AG246" i="7"/>
  <c r="AG245" i="7"/>
  <c r="AG244" i="7"/>
  <c r="AG243" i="7"/>
  <c r="AG242" i="7"/>
  <c r="AG241" i="7"/>
  <c r="AG240" i="7"/>
  <c r="AG239" i="7"/>
  <c r="AG238" i="7"/>
  <c r="AG197" i="7"/>
  <c r="AS197" i="7" s="1"/>
  <c r="AG196" i="7"/>
  <c r="AG195" i="7"/>
  <c r="AG216" i="7"/>
  <c r="AG215" i="7" s="1"/>
  <c r="AG214" i="7"/>
  <c r="AG213" i="7" s="1"/>
  <c r="AG212" i="7"/>
  <c r="AG211" i="7" s="1"/>
  <c r="AG210" i="7"/>
  <c r="AG209" i="7" s="1"/>
  <c r="AG208" i="7"/>
  <c r="AG207" i="7" s="1"/>
  <c r="AG206" i="7" s="1"/>
  <c r="AG194" i="7"/>
  <c r="AG193" i="7"/>
  <c r="AG192" i="7"/>
  <c r="AG191" i="7"/>
  <c r="AG190" i="7"/>
  <c r="AG162" i="7"/>
  <c r="AG161" i="7"/>
  <c r="AG160" i="7"/>
  <c r="AG159" i="7"/>
  <c r="AG158" i="7"/>
  <c r="AG157" i="7"/>
  <c r="AG147" i="7"/>
  <c r="AG146" i="7"/>
  <c r="AG145" i="7"/>
  <c r="AG144" i="7"/>
  <c r="AG143" i="7"/>
  <c r="AG142" i="7"/>
  <c r="AG141" i="7"/>
  <c r="AG140" i="7"/>
  <c r="AG139" i="7"/>
  <c r="AG119" i="7"/>
  <c r="AG118" i="7"/>
  <c r="AG117" i="7"/>
  <c r="AG116" i="7"/>
  <c r="AG115" i="7"/>
  <c r="AG114" i="7"/>
  <c r="AG113" i="7"/>
  <c r="AG112" i="7"/>
  <c r="AG111" i="7"/>
  <c r="AG110" i="7"/>
  <c r="AG109" i="7"/>
  <c r="AG108" i="7"/>
  <c r="AG107" i="7"/>
  <c r="AG106" i="7"/>
  <c r="AG105" i="7"/>
  <c r="AG103" i="7"/>
  <c r="AG102" i="7"/>
  <c r="AG101" i="7"/>
  <c r="AG100" i="7"/>
  <c r="AG99" i="7"/>
  <c r="AG98" i="7"/>
  <c r="AG97" i="7"/>
  <c r="AG96" i="7"/>
  <c r="AG95" i="7"/>
  <c r="AG94" i="7"/>
  <c r="AG87" i="7"/>
  <c r="AG86" i="7"/>
  <c r="AG85" i="7"/>
  <c r="AG84" i="7"/>
  <c r="AG83" i="7"/>
  <c r="AG63" i="7"/>
  <c r="AG62" i="7" s="1"/>
  <c r="AG55" i="7"/>
  <c r="AG54" i="7"/>
  <c r="AG37" i="7"/>
  <c r="AG235" i="7"/>
  <c r="AG236" i="7"/>
  <c r="J393" i="7"/>
  <c r="J394" i="7"/>
  <c r="J336" i="7"/>
  <c r="F336" i="7"/>
  <c r="L336" i="7"/>
  <c r="K336" i="7"/>
  <c r="I336" i="7"/>
  <c r="H336" i="7"/>
  <c r="G337" i="7"/>
  <c r="L334" i="7"/>
  <c r="K334" i="7"/>
  <c r="J334" i="7"/>
  <c r="I334" i="7"/>
  <c r="H334" i="7"/>
  <c r="G334" i="7"/>
  <c r="F334" i="7"/>
  <c r="L332" i="7"/>
  <c r="K332" i="7"/>
  <c r="J332" i="7"/>
  <c r="I332" i="7"/>
  <c r="H332" i="7"/>
  <c r="G332" i="7"/>
  <c r="F332" i="7"/>
  <c r="L330" i="7"/>
  <c r="K330" i="7"/>
  <c r="J330" i="7"/>
  <c r="I330" i="7"/>
  <c r="H330" i="7"/>
  <c r="G330" i="7"/>
  <c r="F330" i="7"/>
  <c r="AS257" i="7"/>
  <c r="AS256" i="7"/>
  <c r="AS255" i="7"/>
  <c r="AS254" i="7"/>
  <c r="AS253" i="7"/>
  <c r="AS252" i="7"/>
  <c r="AS251" i="7"/>
  <c r="AS250" i="7"/>
  <c r="AR163" i="7"/>
  <c r="AR151" i="7"/>
  <c r="AG36" i="7" l="1"/>
  <c r="AS36" i="7" s="1"/>
  <c r="AS37" i="7"/>
  <c r="AG53" i="7"/>
  <c r="AG35" i="7"/>
  <c r="Y392" i="7"/>
  <c r="AG104" i="7"/>
  <c r="AS249" i="7"/>
  <c r="X371" i="6"/>
  <c r="X370" i="6"/>
  <c r="F48" i="6"/>
  <c r="E371" i="6"/>
  <c r="E370" i="6"/>
  <c r="K273" i="7"/>
  <c r="J273" i="7" s="1"/>
  <c r="G393" i="7"/>
  <c r="G394" i="7"/>
  <c r="AB214" i="7"/>
  <c r="AB213" i="7" s="1"/>
  <c r="X214" i="7"/>
  <c r="X213" i="7" s="1"/>
  <c r="T214" i="7"/>
  <c r="T213" i="7" s="1"/>
  <c r="P214" i="7"/>
  <c r="G214" i="7"/>
  <c r="AA213" i="7"/>
  <c r="Z213" i="7"/>
  <c r="Y213" i="7"/>
  <c r="W213" i="7"/>
  <c r="V213" i="7"/>
  <c r="U213" i="7"/>
  <c r="S213" i="7"/>
  <c r="R213" i="7"/>
  <c r="Q213" i="7"/>
  <c r="O213" i="7"/>
  <c r="N213" i="7"/>
  <c r="M213" i="7"/>
  <c r="L213" i="7"/>
  <c r="H213" i="7"/>
  <c r="F213" i="7"/>
  <c r="E213" i="7"/>
  <c r="AB212" i="7"/>
  <c r="AB211" i="7" s="1"/>
  <c r="X212" i="7"/>
  <c r="X211" i="7" s="1"/>
  <c r="T212" i="7"/>
  <c r="P212" i="7"/>
  <c r="P211" i="7" s="1"/>
  <c r="G212" i="7"/>
  <c r="I212" i="7" s="1"/>
  <c r="I211" i="7" s="1"/>
  <c r="AA211" i="7"/>
  <c r="Z211" i="7"/>
  <c r="Y211" i="7"/>
  <c r="W211" i="7"/>
  <c r="V211" i="7"/>
  <c r="U211" i="7"/>
  <c r="S211" i="7"/>
  <c r="R211" i="7"/>
  <c r="Q211" i="7"/>
  <c r="O211" i="7"/>
  <c r="N211" i="7"/>
  <c r="M211" i="7"/>
  <c r="L211" i="7"/>
  <c r="H211" i="7"/>
  <c r="F211" i="7"/>
  <c r="E211" i="7"/>
  <c r="M209" i="7"/>
  <c r="H209" i="7"/>
  <c r="F209" i="7"/>
  <c r="AB210" i="7"/>
  <c r="AB209" i="7" s="1"/>
  <c r="X210" i="7"/>
  <c r="X209" i="7" s="1"/>
  <c r="T210" i="7"/>
  <c r="T209" i="7" s="1"/>
  <c r="P210" i="7"/>
  <c r="G210" i="7"/>
  <c r="I210" i="7" s="1"/>
  <c r="I209" i="7" s="1"/>
  <c r="AA209" i="7"/>
  <c r="Z209" i="7"/>
  <c r="Y209" i="7"/>
  <c r="W209" i="7"/>
  <c r="V209" i="7"/>
  <c r="U209" i="7"/>
  <c r="S209" i="7"/>
  <c r="R209" i="7"/>
  <c r="Q209" i="7"/>
  <c r="O209" i="7"/>
  <c r="N209" i="7"/>
  <c r="L209" i="7"/>
  <c r="E209" i="7"/>
  <c r="L53" i="7"/>
  <c r="F53" i="7"/>
  <c r="AB216" i="7"/>
  <c r="AB215" i="7" s="1"/>
  <c r="X216" i="7"/>
  <c r="X215" i="7" s="1"/>
  <c r="T216" i="7"/>
  <c r="T215" i="7" s="1"/>
  <c r="P216" i="7"/>
  <c r="P215" i="7" s="1"/>
  <c r="G216" i="7"/>
  <c r="E53" i="7"/>
  <c r="P54" i="7"/>
  <c r="T54" i="7"/>
  <c r="AB54" i="7"/>
  <c r="X54" i="7"/>
  <c r="AA53" i="7"/>
  <c r="Z53" i="7"/>
  <c r="Y53" i="7"/>
  <c r="W53" i="7"/>
  <c r="V53" i="7"/>
  <c r="U53" i="7"/>
  <c r="S53" i="7"/>
  <c r="R53" i="7"/>
  <c r="Q53" i="7"/>
  <c r="O53" i="7"/>
  <c r="N53" i="7"/>
  <c r="M53" i="7"/>
  <c r="G54" i="7"/>
  <c r="H53" i="7"/>
  <c r="G342" i="7"/>
  <c r="T141" i="7"/>
  <c r="T154" i="7"/>
  <c r="I54" i="7" l="1"/>
  <c r="G215" i="7"/>
  <c r="I216" i="7"/>
  <c r="I215" i="7" s="1"/>
  <c r="G213" i="7"/>
  <c r="I214" i="7"/>
  <c r="I213" i="7" s="1"/>
  <c r="K214" i="7"/>
  <c r="J214" i="7" s="1"/>
  <c r="K210" i="7"/>
  <c r="J210" i="7" s="1"/>
  <c r="K212" i="7"/>
  <c r="J212" i="7" s="1"/>
  <c r="P213" i="7"/>
  <c r="K213" i="7" s="1"/>
  <c r="G211" i="7"/>
  <c r="T211" i="7"/>
  <c r="K211" i="7" s="1"/>
  <c r="G209" i="7"/>
  <c r="P209" i="7"/>
  <c r="K209" i="7" s="1"/>
  <c r="K216" i="7"/>
  <c r="J216" i="7" s="1"/>
  <c r="K54" i="7"/>
  <c r="J54" i="7" s="1"/>
  <c r="J209" i="7" l="1"/>
  <c r="J213" i="7"/>
  <c r="J211" i="7"/>
  <c r="F67" i="7"/>
  <c r="K24" i="8" l="1"/>
  <c r="K20" i="8"/>
  <c r="K28" i="8"/>
  <c r="K11" i="8"/>
  <c r="K17" i="8"/>
  <c r="K5" i="8"/>
  <c r="K8" i="8"/>
  <c r="H3" i="8"/>
  <c r="K285" i="8"/>
  <c r="AB78" i="7" l="1"/>
  <c r="X78" i="7"/>
  <c r="T78" i="7"/>
  <c r="P78" i="7"/>
  <c r="G78" i="7" l="1"/>
  <c r="K78" i="7"/>
  <c r="I78" i="7" l="1"/>
  <c r="J78" i="7"/>
  <c r="G299" i="7" l="1"/>
  <c r="G303" i="7"/>
  <c r="G305" i="7"/>
  <c r="G308" i="7"/>
  <c r="G310" i="7"/>
  <c r="G304" i="7" l="1"/>
  <c r="I304" i="7"/>
  <c r="H304" i="7"/>
  <c r="L339" i="7" l="1"/>
  <c r="K339" i="7"/>
  <c r="J339" i="7"/>
  <c r="L311" i="7"/>
  <c r="K311" i="7"/>
  <c r="J311" i="7"/>
  <c r="L309" i="7"/>
  <c r="K309" i="7"/>
  <c r="J309" i="7"/>
  <c r="L304" i="7"/>
  <c r="K304" i="7"/>
  <c r="J304" i="7"/>
  <c r="L302" i="7"/>
  <c r="K302" i="7"/>
  <c r="J302" i="7"/>
  <c r="L300" i="7"/>
  <c r="K300" i="7"/>
  <c r="J300" i="7"/>
  <c r="L298" i="7"/>
  <c r="K298" i="7"/>
  <c r="J298" i="7"/>
  <c r="J297" i="7" l="1"/>
  <c r="J296" i="7" s="1"/>
  <c r="K297" i="7"/>
  <c r="K296" i="7" s="1"/>
  <c r="L297" i="7"/>
  <c r="L296" i="7" s="1"/>
  <c r="J338" i="7"/>
  <c r="J295" i="7" s="1"/>
  <c r="K338" i="7"/>
  <c r="K295" i="7" s="1"/>
  <c r="L338" i="7"/>
  <c r="L295" i="7" s="1"/>
  <c r="K9" i="8"/>
  <c r="J294" i="7" l="1"/>
  <c r="L294" i="7"/>
  <c r="K294" i="7"/>
  <c r="AH219" i="7"/>
  <c r="AB238" i="7"/>
  <c r="AB239" i="7"/>
  <c r="AB240" i="7"/>
  <c r="AB241" i="7"/>
  <c r="AB242" i="7"/>
  <c r="AB243" i="7"/>
  <c r="AB244" i="7"/>
  <c r="AB245" i="7"/>
  <c r="AB246" i="7"/>
  <c r="X238" i="7"/>
  <c r="X239" i="7"/>
  <c r="X240" i="7"/>
  <c r="X241" i="7"/>
  <c r="X242" i="7"/>
  <c r="X243" i="7"/>
  <c r="X244" i="7"/>
  <c r="X245" i="7"/>
  <c r="X246" i="7"/>
  <c r="T238" i="7"/>
  <c r="T239" i="7"/>
  <c r="T240" i="7"/>
  <c r="T241" i="7"/>
  <c r="T242" i="7"/>
  <c r="T243" i="7"/>
  <c r="T244" i="7"/>
  <c r="T245" i="7"/>
  <c r="T246" i="7"/>
  <c r="P238" i="7"/>
  <c r="P239" i="7"/>
  <c r="P240" i="7"/>
  <c r="P241" i="7"/>
  <c r="P242" i="7"/>
  <c r="P243" i="7"/>
  <c r="P244" i="7"/>
  <c r="P245" i="7"/>
  <c r="P246" i="7"/>
  <c r="G238" i="7"/>
  <c r="I238" i="7" s="1"/>
  <c r="G239" i="7"/>
  <c r="I239" i="7" s="1"/>
  <c r="G240" i="7"/>
  <c r="I240" i="7" s="1"/>
  <c r="G241" i="7"/>
  <c r="I241" i="7" s="1"/>
  <c r="G242" i="7"/>
  <c r="I242" i="7" s="1"/>
  <c r="G243" i="7"/>
  <c r="I243" i="7" s="1"/>
  <c r="G244" i="7"/>
  <c r="I244" i="7" s="1"/>
  <c r="G245" i="7"/>
  <c r="I245" i="7" s="1"/>
  <c r="G246" i="7"/>
  <c r="I246" i="7" s="1"/>
  <c r="G247" i="7"/>
  <c r="I247" i="7" s="1"/>
  <c r="E219" i="7"/>
  <c r="L219" i="7"/>
  <c r="K7" i="8"/>
  <c r="K4" i="8"/>
  <c r="J3" i="8"/>
  <c r="I3"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K382" i="8"/>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446" i="8"/>
  <c r="K447" i="8"/>
  <c r="K448" i="8"/>
  <c r="K449" i="8"/>
  <c r="K450" i="8"/>
  <c r="K451" i="8"/>
  <c r="K452" i="8"/>
  <c r="K453" i="8"/>
  <c r="K454" i="8"/>
  <c r="K455" i="8"/>
  <c r="K456" i="8"/>
  <c r="K457" i="8"/>
  <c r="K458" i="8"/>
  <c r="K459" i="8"/>
  <c r="K460" i="8"/>
  <c r="K461" i="8"/>
  <c r="K462" i="8"/>
  <c r="K463" i="8"/>
  <c r="K464" i="8"/>
  <c r="K465" i="8"/>
  <c r="K466" i="8"/>
  <c r="K467" i="8"/>
  <c r="K468" i="8"/>
  <c r="K469" i="8"/>
  <c r="K470" i="8"/>
  <c r="K471" i="8"/>
  <c r="K472" i="8"/>
  <c r="K473" i="8"/>
  <c r="K474" i="8"/>
  <c r="K475" i="8"/>
  <c r="K476" i="8"/>
  <c r="K477" i="8"/>
  <c r="K478" i="8"/>
  <c r="K479" i="8"/>
  <c r="K480" i="8"/>
  <c r="K481" i="8"/>
  <c r="K482" i="8"/>
  <c r="K483" i="8"/>
  <c r="K484" i="8"/>
  <c r="K485" i="8"/>
  <c r="K486" i="8"/>
  <c r="K487" i="8"/>
  <c r="K488" i="8"/>
  <c r="K489" i="8"/>
  <c r="K490" i="8"/>
  <c r="K491" i="8"/>
  <c r="K492" i="8"/>
  <c r="K493" i="8"/>
  <c r="K494" i="8"/>
  <c r="K495" i="8"/>
  <c r="K496" i="8"/>
  <c r="K497" i="8"/>
  <c r="K498" i="8"/>
  <c r="K499" i="8"/>
  <c r="K500" i="8"/>
  <c r="K501" i="8"/>
  <c r="K502" i="8"/>
  <c r="K503" i="8"/>
  <c r="K504" i="8"/>
  <c r="K505" i="8"/>
  <c r="K506" i="8"/>
  <c r="K507" i="8"/>
  <c r="K508" i="8"/>
  <c r="K509" i="8"/>
  <c r="K510" i="8"/>
  <c r="K511" i="8"/>
  <c r="K512" i="8"/>
  <c r="K513" i="8"/>
  <c r="K514" i="8"/>
  <c r="K515" i="8"/>
  <c r="K516" i="8"/>
  <c r="K517" i="8"/>
  <c r="K518" i="8"/>
  <c r="K519" i="8"/>
  <c r="K520" i="8"/>
  <c r="K521" i="8"/>
  <c r="K522" i="8"/>
  <c r="K523" i="8"/>
  <c r="K524" i="8"/>
  <c r="K525" i="8"/>
  <c r="K526" i="8"/>
  <c r="K527" i="8"/>
  <c r="K528" i="8"/>
  <c r="K529" i="8"/>
  <c r="K530" i="8"/>
  <c r="K531" i="8"/>
  <c r="K532" i="8"/>
  <c r="K533" i="8"/>
  <c r="K534" i="8"/>
  <c r="K535" i="8"/>
  <c r="K536" i="8"/>
  <c r="K537" i="8"/>
  <c r="K538" i="8"/>
  <c r="K539" i="8"/>
  <c r="K540" i="8"/>
  <c r="K541" i="8"/>
  <c r="K542" i="8"/>
  <c r="K543" i="8"/>
  <c r="K544" i="8"/>
  <c r="K545" i="8"/>
  <c r="K546" i="8"/>
  <c r="K547" i="8"/>
  <c r="K548" i="8"/>
  <c r="K549" i="8"/>
  <c r="K550" i="8"/>
  <c r="K551" i="8"/>
  <c r="K552" i="8"/>
  <c r="K553" i="8"/>
  <c r="K554" i="8"/>
  <c r="K6" i="8"/>
  <c r="K10" i="8"/>
  <c r="K12" i="8"/>
  <c r="K13" i="8"/>
  <c r="K14" i="8"/>
  <c r="K15" i="8"/>
  <c r="K16" i="8"/>
  <c r="K18" i="8"/>
  <c r="K19" i="8"/>
  <c r="K21" i="8"/>
  <c r="K22" i="8"/>
  <c r="K23" i="8"/>
  <c r="K25" i="8"/>
  <c r="K26" i="8"/>
  <c r="K27" i="8"/>
  <c r="K29" i="8"/>
  <c r="K30" i="8"/>
  <c r="K31" i="8"/>
  <c r="K32" i="8"/>
  <c r="K33" i="8"/>
  <c r="K34" i="8"/>
  <c r="K35" i="8"/>
  <c r="K36" i="8"/>
  <c r="K37" i="8"/>
  <c r="K38" i="8"/>
  <c r="K39" i="8"/>
  <c r="K40" i="8"/>
  <c r="K41" i="8"/>
  <c r="K42" i="8"/>
  <c r="K43" i="8"/>
  <c r="K44" i="8"/>
  <c r="K45" i="8"/>
  <c r="K3" i="8" l="1"/>
  <c r="K244" i="7"/>
  <c r="J244" i="7" s="1"/>
  <c r="K240" i="7"/>
  <c r="J240" i="7" s="1"/>
  <c r="K245" i="7"/>
  <c r="J245" i="7" s="1"/>
  <c r="K241" i="7"/>
  <c r="J241" i="7" s="1"/>
  <c r="K243" i="7"/>
  <c r="J243" i="7" s="1"/>
  <c r="K239" i="7"/>
  <c r="J239" i="7" s="1"/>
  <c r="K246" i="7"/>
  <c r="J246" i="7" s="1"/>
  <c r="K242" i="7"/>
  <c r="J242" i="7" s="1"/>
  <c r="K238" i="7"/>
  <c r="J238" i="7" s="1"/>
  <c r="F202" i="6" l="1"/>
  <c r="AG125" i="7"/>
  <c r="AS125" i="7" s="1"/>
  <c r="AG91" i="7"/>
  <c r="AG82" i="7"/>
  <c r="AG77" i="7"/>
  <c r="AG237" i="7"/>
  <c r="AG233" i="7"/>
  <c r="AG232" i="7"/>
  <c r="AG234" i="7"/>
  <c r="AG231" i="7"/>
  <c r="AG226" i="7"/>
  <c r="AG224" i="7"/>
  <c r="AG222" i="7"/>
  <c r="AG221" i="7"/>
  <c r="G256" i="7"/>
  <c r="G159" i="7"/>
  <c r="AG182" i="7"/>
  <c r="AG181" i="7"/>
  <c r="AG174" i="7"/>
  <c r="AG168" i="7"/>
  <c r="AG164" i="7"/>
  <c r="AG155" i="7"/>
  <c r="AG156" i="7"/>
  <c r="AG154" i="7"/>
  <c r="AG153" i="7"/>
  <c r="F286" i="6"/>
  <c r="F324" i="6"/>
  <c r="AE399" i="7"/>
  <c r="AE390" i="7"/>
  <c r="AE389" i="7" s="1"/>
  <c r="AE373" i="7"/>
  <c r="AE371" i="7"/>
  <c r="AE363" i="7"/>
  <c r="AE361" i="7"/>
  <c r="AE359" i="7"/>
  <c r="AD399" i="7"/>
  <c r="AD389" i="7"/>
  <c r="AD373" i="7"/>
  <c r="AD371" i="7"/>
  <c r="AD363" i="7"/>
  <c r="AD361" i="7"/>
  <c r="AD359" i="7"/>
  <c r="AC399" i="7"/>
  <c r="AC390" i="7"/>
  <c r="AC373" i="7"/>
  <c r="AC371" i="7"/>
  <c r="AC363" i="7"/>
  <c r="AC361" i="7"/>
  <c r="AC359" i="7"/>
  <c r="AR274" i="7"/>
  <c r="AR219" i="7"/>
  <c r="AR218" i="7" s="1"/>
  <c r="AR199" i="7"/>
  <c r="AR62" i="7"/>
  <c r="AH62" i="7"/>
  <c r="AK62" i="7"/>
  <c r="AL62" i="7"/>
  <c r="AM62" i="7"/>
  <c r="AN62" i="7"/>
  <c r="AO62" i="7"/>
  <c r="AP62" i="7"/>
  <c r="AQ62" i="7"/>
  <c r="AJ62" i="7"/>
  <c r="AI199" i="7"/>
  <c r="AK199" i="7"/>
  <c r="AL199" i="7"/>
  <c r="AM199" i="7"/>
  <c r="AO199" i="7"/>
  <c r="AP199" i="7"/>
  <c r="AQ199" i="7"/>
  <c r="AJ199" i="7"/>
  <c r="AN199" i="7"/>
  <c r="AH218" i="7"/>
  <c r="AI219" i="7"/>
  <c r="AI218" i="7" s="1"/>
  <c r="AM219" i="7"/>
  <c r="AM218" i="7" s="1"/>
  <c r="AO219" i="7"/>
  <c r="AO218" i="7" s="1"/>
  <c r="AP219" i="7"/>
  <c r="AP218" i="7" s="1"/>
  <c r="AQ219" i="7"/>
  <c r="AQ218" i="7" s="1"/>
  <c r="AH274" i="7"/>
  <c r="AI274" i="7"/>
  <c r="AK274" i="7"/>
  <c r="AK248" i="7" s="1"/>
  <c r="AL274" i="7"/>
  <c r="AM274" i="7"/>
  <c r="AO274" i="7"/>
  <c r="AP274" i="7"/>
  <c r="AQ274" i="7"/>
  <c r="AN274" i="7"/>
  <c r="AJ274" i="7"/>
  <c r="F318" i="6"/>
  <c r="E318" i="6"/>
  <c r="E280" i="6"/>
  <c r="E291" i="6"/>
  <c r="E278" i="6"/>
  <c r="E190" i="6"/>
  <c r="E55" i="6"/>
  <c r="AO376" i="6"/>
  <c r="AO375" i="6" s="1"/>
  <c r="AN376" i="6"/>
  <c r="AL376" i="6"/>
  <c r="AL375" i="6" s="1"/>
  <c r="AK376" i="6"/>
  <c r="AK375" i="6" s="1"/>
  <c r="AO366" i="6"/>
  <c r="AN367" i="6"/>
  <c r="AN366" i="6" s="1"/>
  <c r="AL367" i="6"/>
  <c r="AL366" i="6" s="1"/>
  <c r="AO350" i="6"/>
  <c r="AN350" i="6"/>
  <c r="AL350" i="6"/>
  <c r="AK350" i="6"/>
  <c r="AO348" i="6"/>
  <c r="AN348" i="6"/>
  <c r="AL348" i="6"/>
  <c r="AK348" i="6"/>
  <c r="AO343" i="6"/>
  <c r="AN343" i="6"/>
  <c r="AL343" i="6"/>
  <c r="AK343" i="6"/>
  <c r="AO341" i="6"/>
  <c r="AN341" i="6"/>
  <c r="AL341" i="6"/>
  <c r="AK341" i="6"/>
  <c r="AO339" i="6"/>
  <c r="AN339" i="6"/>
  <c r="AL339" i="6"/>
  <c r="AK339" i="6"/>
  <c r="AO337" i="6"/>
  <c r="AN337" i="6"/>
  <c r="AL337" i="6"/>
  <c r="AK337" i="6"/>
  <c r="AF350" i="6"/>
  <c r="AE350" i="6"/>
  <c r="AG376" i="6"/>
  <c r="AF376" i="6"/>
  <c r="AE376" i="6"/>
  <c r="AB376" i="6"/>
  <c r="AA376" i="6"/>
  <c r="Z376" i="6"/>
  <c r="AG367" i="6"/>
  <c r="AG366" i="6" s="1"/>
  <c r="AF367" i="6"/>
  <c r="AF366" i="6" s="1"/>
  <c r="AE367" i="6"/>
  <c r="AE366" i="6" s="1"/>
  <c r="AD367" i="6"/>
  <c r="AD366" i="6" s="1"/>
  <c r="AB367" i="6"/>
  <c r="AB366" i="6" s="1"/>
  <c r="AA367" i="6"/>
  <c r="AA366" i="6" s="1"/>
  <c r="Z367" i="6"/>
  <c r="Z366" i="6" s="1"/>
  <c r="AG350" i="6"/>
  <c r="AD350" i="6"/>
  <c r="AB350" i="6"/>
  <c r="AA350" i="6"/>
  <c r="Z350" i="6"/>
  <c r="AG348" i="6"/>
  <c r="AF348" i="6"/>
  <c r="AE348" i="6"/>
  <c r="AD348" i="6"/>
  <c r="AB348" i="6"/>
  <c r="AA348" i="6"/>
  <c r="Z348" i="6"/>
  <c r="AG343" i="6"/>
  <c r="AF343" i="6"/>
  <c r="AE343" i="6"/>
  <c r="AD343" i="6"/>
  <c r="AB343" i="6"/>
  <c r="AA343" i="6"/>
  <c r="Z343" i="6"/>
  <c r="AG341" i="6"/>
  <c r="AF341" i="6"/>
  <c r="AE341" i="6"/>
  <c r="AD341" i="6"/>
  <c r="AC341" i="6"/>
  <c r="AB341" i="6"/>
  <c r="AA341" i="6"/>
  <c r="Z341" i="6"/>
  <c r="AG339" i="6"/>
  <c r="AF339" i="6"/>
  <c r="AE339" i="6"/>
  <c r="AD339" i="6"/>
  <c r="AC339" i="6"/>
  <c r="AB339" i="6"/>
  <c r="AA339" i="6"/>
  <c r="Z339" i="6"/>
  <c r="AG337" i="6"/>
  <c r="AF337" i="6"/>
  <c r="AE337" i="6"/>
  <c r="AD337" i="6"/>
  <c r="AC337" i="6"/>
  <c r="AB337" i="6"/>
  <c r="AA337" i="6"/>
  <c r="Z337" i="6"/>
  <c r="Y346" i="6"/>
  <c r="X346" i="6" s="1"/>
  <c r="F346" i="6"/>
  <c r="E346" i="6" s="1"/>
  <c r="AJ399" i="7"/>
  <c r="AJ390" i="7"/>
  <c r="AJ389" i="7" s="1"/>
  <c r="AJ373" i="7"/>
  <c r="AJ371" i="7"/>
  <c r="AJ363" i="7"/>
  <c r="AJ361" i="7"/>
  <c r="AJ359" i="7"/>
  <c r="AI399" i="7"/>
  <c r="AH399" i="7"/>
  <c r="AG399" i="7"/>
  <c r="AI390" i="7"/>
  <c r="AI389" i="7" s="1"/>
  <c r="AH390" i="7"/>
  <c r="AH389" i="7" s="1"/>
  <c r="AG390" i="7"/>
  <c r="AG389" i="7" s="1"/>
  <c r="AI373" i="7"/>
  <c r="AH373" i="7"/>
  <c r="AG373" i="7"/>
  <c r="AI371" i="7"/>
  <c r="AH371" i="7"/>
  <c r="AG371" i="7"/>
  <c r="AI363" i="7"/>
  <c r="AH363" i="7"/>
  <c r="AG363" i="7"/>
  <c r="AI361" i="7"/>
  <c r="AH361" i="7"/>
  <c r="AG361" i="7"/>
  <c r="AI359" i="7"/>
  <c r="AH359" i="7"/>
  <c r="AG359" i="7"/>
  <c r="J391" i="7"/>
  <c r="J388" i="7"/>
  <c r="J387" i="7"/>
  <c r="J385" i="7"/>
  <c r="J384" i="7"/>
  <c r="J376" i="7"/>
  <c r="J375" i="7"/>
  <c r="J372" i="7"/>
  <c r="J369" i="7"/>
  <c r="J368" i="7"/>
  <c r="J367" i="7"/>
  <c r="J366" i="7"/>
  <c r="J364" i="7"/>
  <c r="J362" i="7"/>
  <c r="J361" i="7" s="1"/>
  <c r="J360" i="7"/>
  <c r="G360" i="7" s="1"/>
  <c r="X399" i="7"/>
  <c r="W399" i="7"/>
  <c r="V399" i="7"/>
  <c r="U399" i="7"/>
  <c r="T399" i="7"/>
  <c r="X390" i="7"/>
  <c r="X389" i="7" s="1"/>
  <c r="W390" i="7"/>
  <c r="W389" i="7" s="1"/>
  <c r="V390" i="7"/>
  <c r="V389" i="7" s="1"/>
  <c r="U390" i="7"/>
  <c r="U389" i="7" s="1"/>
  <c r="T390" i="7"/>
  <c r="T389" i="7" s="1"/>
  <c r="X373" i="7"/>
  <c r="W373" i="7"/>
  <c r="V373" i="7"/>
  <c r="U373" i="7"/>
  <c r="T373" i="7"/>
  <c r="X371" i="7"/>
  <c r="W371" i="7"/>
  <c r="V371" i="7"/>
  <c r="U371" i="7"/>
  <c r="T371" i="7"/>
  <c r="X363" i="7"/>
  <c r="W363" i="7"/>
  <c r="V363" i="7"/>
  <c r="U363" i="7"/>
  <c r="T363" i="7"/>
  <c r="X361" i="7"/>
  <c r="W361" i="7"/>
  <c r="V361" i="7"/>
  <c r="U361" i="7"/>
  <c r="T361" i="7"/>
  <c r="X359" i="7"/>
  <c r="W359" i="7"/>
  <c r="V359" i="7"/>
  <c r="U359" i="7"/>
  <c r="T359" i="7"/>
  <c r="Z359" i="7"/>
  <c r="AA359" i="7"/>
  <c r="AB359" i="7"/>
  <c r="AF359" i="7"/>
  <c r="Z361" i="7"/>
  <c r="AA361" i="7"/>
  <c r="AB361" i="7"/>
  <c r="AF361" i="7"/>
  <c r="Z363" i="7"/>
  <c r="AA363" i="7"/>
  <c r="AB363" i="7"/>
  <c r="AF363" i="7"/>
  <c r="Z371" i="7"/>
  <c r="AA371" i="7"/>
  <c r="AB371" i="7"/>
  <c r="AF371" i="7"/>
  <c r="Z373" i="7"/>
  <c r="AA373" i="7"/>
  <c r="AB373" i="7"/>
  <c r="AF373" i="7"/>
  <c r="AA390" i="7"/>
  <c r="AA389" i="7" s="1"/>
  <c r="AB390" i="7"/>
  <c r="AB389" i="7" s="1"/>
  <c r="AF390" i="7"/>
  <c r="AF389" i="7" s="1"/>
  <c r="Z399" i="7"/>
  <c r="AA399" i="7"/>
  <c r="AB399" i="7"/>
  <c r="AF399" i="7"/>
  <c r="H104" i="7"/>
  <c r="P119" i="7"/>
  <c r="P118" i="7"/>
  <c r="P117" i="7"/>
  <c r="P116" i="7"/>
  <c r="P115" i="7"/>
  <c r="P114" i="7"/>
  <c r="P113" i="7"/>
  <c r="P112" i="7"/>
  <c r="P111" i="7"/>
  <c r="P110" i="7"/>
  <c r="P109" i="7"/>
  <c r="P108" i="7"/>
  <c r="P107" i="7"/>
  <c r="P106" i="7"/>
  <c r="P105" i="7"/>
  <c r="T119" i="7"/>
  <c r="T118" i="7"/>
  <c r="T117" i="7"/>
  <c r="T116" i="7"/>
  <c r="T115" i="7"/>
  <c r="T114" i="7"/>
  <c r="T113" i="7"/>
  <c r="T112" i="7"/>
  <c r="T111" i="7"/>
  <c r="T110" i="7"/>
  <c r="T109" i="7"/>
  <c r="T108" i="7"/>
  <c r="T107" i="7"/>
  <c r="T106" i="7"/>
  <c r="T105" i="7"/>
  <c r="X119" i="7"/>
  <c r="X118" i="7"/>
  <c r="X117" i="7"/>
  <c r="X116" i="7"/>
  <c r="X115" i="7"/>
  <c r="X114" i="7"/>
  <c r="X113" i="7"/>
  <c r="X112" i="7"/>
  <c r="X111" i="7"/>
  <c r="X110" i="7"/>
  <c r="X109" i="7"/>
  <c r="X108" i="7"/>
  <c r="X107" i="7"/>
  <c r="X106" i="7"/>
  <c r="X105" i="7"/>
  <c r="AA104" i="7"/>
  <c r="AB105" i="7"/>
  <c r="AB106" i="7"/>
  <c r="AB107" i="7"/>
  <c r="AB108" i="7"/>
  <c r="AB109" i="7"/>
  <c r="AB110" i="7"/>
  <c r="AB111" i="7"/>
  <c r="AB112" i="7"/>
  <c r="AB113" i="7"/>
  <c r="AB114" i="7"/>
  <c r="AB115" i="7"/>
  <c r="AB116" i="7"/>
  <c r="AB117" i="7"/>
  <c r="AB118" i="7"/>
  <c r="AB119" i="7"/>
  <c r="Z104" i="7"/>
  <c r="Y104" i="7"/>
  <c r="W104" i="7"/>
  <c r="V104" i="7"/>
  <c r="U104" i="7"/>
  <c r="S104" i="7"/>
  <c r="R104" i="7"/>
  <c r="Q104" i="7"/>
  <c r="O104" i="7"/>
  <c r="N104" i="7"/>
  <c r="M104" i="7"/>
  <c r="L104" i="7"/>
  <c r="E104" i="7"/>
  <c r="G105" i="7"/>
  <c r="G106" i="7"/>
  <c r="G107" i="7"/>
  <c r="G108" i="7"/>
  <c r="G109" i="7"/>
  <c r="G110" i="7"/>
  <c r="G111" i="7"/>
  <c r="G112" i="7"/>
  <c r="G113" i="7"/>
  <c r="G114" i="7"/>
  <c r="G115" i="7"/>
  <c r="G116" i="7"/>
  <c r="G117" i="7"/>
  <c r="G118" i="7"/>
  <c r="G119" i="7"/>
  <c r="G138" i="7"/>
  <c r="F104" i="7"/>
  <c r="F399" i="7"/>
  <c r="F373" i="7"/>
  <c r="F361" i="7"/>
  <c r="F339" i="7"/>
  <c r="F311" i="7"/>
  <c r="F309" i="7"/>
  <c r="F302" i="7"/>
  <c r="G300" i="7"/>
  <c r="F300" i="7"/>
  <c r="F298" i="7"/>
  <c r="E274" i="7"/>
  <c r="E249" i="7"/>
  <c r="E218" i="7"/>
  <c r="E207" i="7"/>
  <c r="E199" i="7"/>
  <c r="W151" i="7"/>
  <c r="V151" i="7"/>
  <c r="U151" i="7"/>
  <c r="S151" i="7"/>
  <c r="R151" i="7"/>
  <c r="Q151" i="7"/>
  <c r="H151" i="7"/>
  <c r="E151" i="7"/>
  <c r="E120" i="7"/>
  <c r="E88" i="7"/>
  <c r="AA163" i="7"/>
  <c r="Z163" i="7"/>
  <c r="Y163" i="7"/>
  <c r="W163" i="7"/>
  <c r="V163" i="7"/>
  <c r="U163" i="7"/>
  <c r="S163" i="7"/>
  <c r="R163" i="7"/>
  <c r="Q163" i="7"/>
  <c r="O163" i="7"/>
  <c r="N163" i="7"/>
  <c r="M163" i="7"/>
  <c r="L163" i="7"/>
  <c r="H163" i="7"/>
  <c r="AB286" i="7"/>
  <c r="AB285" i="7"/>
  <c r="AB284" i="7"/>
  <c r="AB283" i="7"/>
  <c r="AB282" i="7"/>
  <c r="AB281" i="7"/>
  <c r="AB280" i="7"/>
  <c r="AB279" i="7"/>
  <c r="AB278" i="7"/>
  <c r="AB277" i="7"/>
  <c r="AB276" i="7"/>
  <c r="AB275" i="7"/>
  <c r="AB272" i="7"/>
  <c r="AB271" i="7"/>
  <c r="AB261" i="7"/>
  <c r="AB260" i="7"/>
  <c r="AB259" i="7"/>
  <c r="AB258" i="7"/>
  <c r="AB257" i="7"/>
  <c r="AB256" i="7"/>
  <c r="AB255" i="7"/>
  <c r="AB254" i="7"/>
  <c r="AB253" i="7"/>
  <c r="AB252" i="7"/>
  <c r="AB251" i="7"/>
  <c r="AB250" i="7"/>
  <c r="AB247" i="7"/>
  <c r="AB237" i="7"/>
  <c r="AB236" i="7"/>
  <c r="AB235" i="7"/>
  <c r="AB234" i="7"/>
  <c r="AB233" i="7"/>
  <c r="AB232" i="7"/>
  <c r="AB231" i="7"/>
  <c r="AB229" i="7"/>
  <c r="AB228" i="7"/>
  <c r="AB227" i="7"/>
  <c r="AB226" i="7"/>
  <c r="AB225" i="7"/>
  <c r="AB224" i="7"/>
  <c r="AB223" i="7"/>
  <c r="AB222" i="7"/>
  <c r="AB221" i="7"/>
  <c r="AB220" i="7"/>
  <c r="AB208" i="7"/>
  <c r="AB207" i="7" s="1"/>
  <c r="AB206" i="7" s="1"/>
  <c r="AB203" i="7"/>
  <c r="AB202" i="7"/>
  <c r="AB201" i="7"/>
  <c r="AB200" i="7"/>
  <c r="AB197" i="7"/>
  <c r="AB196" i="7"/>
  <c r="AB195" i="7"/>
  <c r="AB194" i="7"/>
  <c r="AB193" i="7"/>
  <c r="AB192" i="7"/>
  <c r="AB191" i="7"/>
  <c r="AB190" i="7"/>
  <c r="AB183" i="7"/>
  <c r="AB182" i="7"/>
  <c r="AB181" i="7"/>
  <c r="AB180" i="7"/>
  <c r="AB179" i="7"/>
  <c r="AB178" i="7"/>
  <c r="AB177" i="7"/>
  <c r="AB176" i="7"/>
  <c r="AB175" i="7"/>
  <c r="AB174" i="7"/>
  <c r="AB173" i="7"/>
  <c r="AB172" i="7"/>
  <c r="AB171" i="7"/>
  <c r="AB170" i="7"/>
  <c r="AB169" i="7"/>
  <c r="AB168" i="7"/>
  <c r="AB167" i="7"/>
  <c r="AB166" i="7"/>
  <c r="AB165" i="7"/>
  <c r="AB164" i="7"/>
  <c r="AB162" i="7"/>
  <c r="AB161" i="7"/>
  <c r="AB160" i="7"/>
  <c r="AB159" i="7"/>
  <c r="AB158" i="7"/>
  <c r="AB157" i="7"/>
  <c r="AB156" i="7"/>
  <c r="AB155" i="7"/>
  <c r="AB154" i="7"/>
  <c r="AB153" i="7"/>
  <c r="AB152" i="7"/>
  <c r="AB147" i="7"/>
  <c r="AB146" i="7"/>
  <c r="AB145" i="7"/>
  <c r="AB144" i="7"/>
  <c r="AB143" i="7"/>
  <c r="AB142" i="7"/>
  <c r="AB141" i="7"/>
  <c r="AB140" i="7"/>
  <c r="AB139" i="7"/>
  <c r="AB138" i="7"/>
  <c r="AB137" i="7"/>
  <c r="AB136" i="7"/>
  <c r="AB135" i="7"/>
  <c r="AB134" i="7"/>
  <c r="AB133" i="7"/>
  <c r="AB132" i="7"/>
  <c r="AB131" i="7"/>
  <c r="AB130" i="7"/>
  <c r="AB129" i="7"/>
  <c r="AB128" i="7"/>
  <c r="AB127" i="7"/>
  <c r="AB126" i="7"/>
  <c r="AB125" i="7"/>
  <c r="AB124" i="7"/>
  <c r="AB123" i="7"/>
  <c r="AB122" i="7"/>
  <c r="AB121" i="7"/>
  <c r="AB103" i="7"/>
  <c r="AB102" i="7"/>
  <c r="AB101" i="7"/>
  <c r="AB100" i="7"/>
  <c r="AB99" i="7"/>
  <c r="AB98" i="7"/>
  <c r="AB97" i="7"/>
  <c r="AB96" i="7"/>
  <c r="AB95" i="7"/>
  <c r="AB94" i="7"/>
  <c r="AB93" i="7"/>
  <c r="AB92" i="7"/>
  <c r="AB91" i="7"/>
  <c r="AB90" i="7"/>
  <c r="AB89" i="7"/>
  <c r="AB87" i="7"/>
  <c r="AB86" i="7"/>
  <c r="AB85" i="7"/>
  <c r="AB84" i="7"/>
  <c r="AB83" i="7"/>
  <c r="AB82" i="7"/>
  <c r="AB81" i="7"/>
  <c r="AB80" i="7"/>
  <c r="AB79" i="7"/>
  <c r="AB77" i="7"/>
  <c r="AB76" i="7"/>
  <c r="AB75" i="7"/>
  <c r="AB74" i="7"/>
  <c r="AB73" i="7"/>
  <c r="AB72" i="7"/>
  <c r="AB71" i="7"/>
  <c r="AB70" i="7"/>
  <c r="AB69" i="7"/>
  <c r="AB68" i="7"/>
  <c r="AB63" i="7"/>
  <c r="AB62" i="7" s="1"/>
  <c r="AB60" i="7"/>
  <c r="AB59" i="7"/>
  <c r="AB58" i="7"/>
  <c r="AB55" i="7"/>
  <c r="AB53" i="7" s="1"/>
  <c r="AB52" i="7"/>
  <c r="AB51" i="7"/>
  <c r="AB50" i="7"/>
  <c r="AB49" i="7"/>
  <c r="AB48" i="7"/>
  <c r="AB46" i="7"/>
  <c r="AB45" i="7"/>
  <c r="AB44" i="7"/>
  <c r="AB43" i="7"/>
  <c r="AB42" i="7"/>
  <c r="AB41" i="7"/>
  <c r="AB40" i="7"/>
  <c r="AB39" i="7"/>
  <c r="AB38" i="7"/>
  <c r="AB37" i="7"/>
  <c r="AB34" i="7"/>
  <c r="X286" i="7"/>
  <c r="X285" i="7"/>
  <c r="X284" i="7"/>
  <c r="X283" i="7"/>
  <c r="X282" i="7"/>
  <c r="X281" i="7"/>
  <c r="X280" i="7"/>
  <c r="X279" i="7"/>
  <c r="X278" i="7"/>
  <c r="X277" i="7"/>
  <c r="X276" i="7"/>
  <c r="X275" i="7"/>
  <c r="X272" i="7"/>
  <c r="X271" i="7"/>
  <c r="X261" i="7"/>
  <c r="X260" i="7"/>
  <c r="X259" i="7"/>
  <c r="X258" i="7"/>
  <c r="X257" i="7"/>
  <c r="X256" i="7"/>
  <c r="X255" i="7"/>
  <c r="X254" i="7"/>
  <c r="X253" i="7"/>
  <c r="X252" i="7"/>
  <c r="X251" i="7"/>
  <c r="X250" i="7"/>
  <c r="X247" i="7"/>
  <c r="X237" i="7"/>
  <c r="X236" i="7"/>
  <c r="X235" i="7"/>
  <c r="X234" i="7"/>
  <c r="X233" i="7"/>
  <c r="X232" i="7"/>
  <c r="X231" i="7"/>
  <c r="X229" i="7"/>
  <c r="X228" i="7"/>
  <c r="X227" i="7"/>
  <c r="X226" i="7"/>
  <c r="X225" i="7"/>
  <c r="X224" i="7"/>
  <c r="X223" i="7"/>
  <c r="X222" i="7"/>
  <c r="X221" i="7"/>
  <c r="X220" i="7"/>
  <c r="X208" i="7"/>
  <c r="X207" i="7" s="1"/>
  <c r="X206" i="7" s="1"/>
  <c r="X203" i="7"/>
  <c r="X202" i="7"/>
  <c r="X201" i="7"/>
  <c r="X200" i="7"/>
  <c r="X197" i="7"/>
  <c r="X196" i="7"/>
  <c r="X195" i="7"/>
  <c r="X194" i="7"/>
  <c r="X193" i="7"/>
  <c r="X192" i="7"/>
  <c r="X191" i="7"/>
  <c r="X190" i="7"/>
  <c r="X183" i="7"/>
  <c r="X182" i="7"/>
  <c r="X181" i="7"/>
  <c r="X180" i="7"/>
  <c r="X179" i="7"/>
  <c r="X178" i="7"/>
  <c r="X177" i="7"/>
  <c r="X176" i="7"/>
  <c r="X175" i="7"/>
  <c r="X174" i="7"/>
  <c r="X173" i="7"/>
  <c r="X172" i="7"/>
  <c r="X171" i="7"/>
  <c r="X170" i="7"/>
  <c r="X169" i="7"/>
  <c r="X168" i="7"/>
  <c r="X167" i="7"/>
  <c r="X166" i="7"/>
  <c r="X165" i="7"/>
  <c r="X164" i="7"/>
  <c r="X162" i="7"/>
  <c r="X161" i="7"/>
  <c r="X160" i="7"/>
  <c r="X159" i="7"/>
  <c r="X158" i="7"/>
  <c r="X157" i="7"/>
  <c r="X156" i="7"/>
  <c r="X155" i="7"/>
  <c r="X154" i="7"/>
  <c r="X153" i="7"/>
  <c r="X152" i="7"/>
  <c r="X147" i="7"/>
  <c r="X146" i="7"/>
  <c r="X145" i="7"/>
  <c r="X144" i="7"/>
  <c r="X143" i="7"/>
  <c r="X142" i="7"/>
  <c r="X141" i="7"/>
  <c r="X140" i="7"/>
  <c r="X139" i="7"/>
  <c r="X138" i="7"/>
  <c r="X137" i="7"/>
  <c r="X136" i="7"/>
  <c r="X135" i="7"/>
  <c r="X134" i="7"/>
  <c r="X133" i="7"/>
  <c r="X132" i="7"/>
  <c r="X131" i="7"/>
  <c r="X130" i="7"/>
  <c r="X129" i="7"/>
  <c r="X128" i="7"/>
  <c r="X127" i="7"/>
  <c r="X126" i="7"/>
  <c r="X125" i="7"/>
  <c r="X124" i="7"/>
  <c r="X123" i="7"/>
  <c r="X122" i="7"/>
  <c r="X121" i="7"/>
  <c r="X103" i="7"/>
  <c r="X102" i="7"/>
  <c r="X101" i="7"/>
  <c r="X100" i="7"/>
  <c r="X99" i="7"/>
  <c r="X98" i="7"/>
  <c r="X97" i="7"/>
  <c r="X96" i="7"/>
  <c r="X95" i="7"/>
  <c r="X94" i="7"/>
  <c r="X93" i="7"/>
  <c r="X92" i="7"/>
  <c r="X91" i="7"/>
  <c r="X90" i="7"/>
  <c r="X89" i="7"/>
  <c r="X87" i="7"/>
  <c r="X86" i="7"/>
  <c r="X85" i="7"/>
  <c r="X84" i="7"/>
  <c r="X83" i="7"/>
  <c r="X82" i="7"/>
  <c r="X81" i="7"/>
  <c r="X80" i="7"/>
  <c r="X79" i="7"/>
  <c r="X77" i="7"/>
  <c r="X76" i="7"/>
  <c r="X75" i="7"/>
  <c r="X74" i="7"/>
  <c r="X73" i="7"/>
  <c r="X72" i="7"/>
  <c r="X71" i="7"/>
  <c r="X70" i="7"/>
  <c r="X69" i="7"/>
  <c r="X68" i="7"/>
  <c r="X63" i="7"/>
  <c r="X62" i="7" s="1"/>
  <c r="X60" i="7"/>
  <c r="X59" i="7"/>
  <c r="X58" i="7"/>
  <c r="X57" i="7"/>
  <c r="X55" i="7"/>
  <c r="X53" i="7" s="1"/>
  <c r="X52" i="7"/>
  <c r="X51" i="7"/>
  <c r="X50" i="7"/>
  <c r="X49" i="7"/>
  <c r="X48" i="7"/>
  <c r="X46" i="7"/>
  <c r="X45" i="7"/>
  <c r="X44" i="7"/>
  <c r="X43" i="7"/>
  <c r="X42" i="7"/>
  <c r="X41" i="7"/>
  <c r="X40" i="7"/>
  <c r="X39" i="7"/>
  <c r="X38" i="7"/>
  <c r="X37" i="7"/>
  <c r="X34" i="7"/>
  <c r="T286" i="7"/>
  <c r="T285" i="7"/>
  <c r="T284" i="7"/>
  <c r="T283" i="7"/>
  <c r="T282" i="7"/>
  <c r="T281" i="7"/>
  <c r="T280" i="7"/>
  <c r="T279" i="7"/>
  <c r="T278" i="7"/>
  <c r="T277" i="7"/>
  <c r="T276" i="7"/>
  <c r="T275" i="7"/>
  <c r="T272" i="7"/>
  <c r="T271" i="7"/>
  <c r="T261" i="7"/>
  <c r="T260" i="7"/>
  <c r="T259" i="7"/>
  <c r="T258" i="7"/>
  <c r="T257" i="7"/>
  <c r="T256" i="7"/>
  <c r="T255" i="7"/>
  <c r="T254" i="7"/>
  <c r="T253" i="7"/>
  <c r="T252" i="7"/>
  <c r="T251" i="7"/>
  <c r="T250" i="7"/>
  <c r="T247" i="7"/>
  <c r="T237" i="7"/>
  <c r="T236" i="7"/>
  <c r="T235" i="7"/>
  <c r="T234" i="7"/>
  <c r="T233" i="7"/>
  <c r="T232" i="7"/>
  <c r="T231" i="7"/>
  <c r="T229" i="7"/>
  <c r="T228" i="7"/>
  <c r="T227" i="7"/>
  <c r="T226" i="7"/>
  <c r="T225" i="7"/>
  <c r="T224" i="7"/>
  <c r="T223" i="7"/>
  <c r="T222" i="7"/>
  <c r="T221" i="7"/>
  <c r="T220" i="7"/>
  <c r="T208" i="7"/>
  <c r="T207" i="7" s="1"/>
  <c r="T206" i="7" s="1"/>
  <c r="T203" i="7"/>
  <c r="T202" i="7"/>
  <c r="T201" i="7"/>
  <c r="T200" i="7"/>
  <c r="T197" i="7"/>
  <c r="T196" i="7"/>
  <c r="T195" i="7"/>
  <c r="T194" i="7"/>
  <c r="T193" i="7"/>
  <c r="T192" i="7"/>
  <c r="T191" i="7"/>
  <c r="T190" i="7"/>
  <c r="T183" i="7"/>
  <c r="T182" i="7"/>
  <c r="T181" i="7"/>
  <c r="T180" i="7"/>
  <c r="T179" i="7"/>
  <c r="T178" i="7"/>
  <c r="T177" i="7"/>
  <c r="T176" i="7"/>
  <c r="T175" i="7"/>
  <c r="T174" i="7"/>
  <c r="T173" i="7"/>
  <c r="T172" i="7"/>
  <c r="T171" i="7"/>
  <c r="T170" i="7"/>
  <c r="T169" i="7"/>
  <c r="T168" i="7"/>
  <c r="T167" i="7"/>
  <c r="T166" i="7"/>
  <c r="T165" i="7"/>
  <c r="T164" i="7"/>
  <c r="T162" i="7"/>
  <c r="T161" i="7"/>
  <c r="T160" i="7"/>
  <c r="T159" i="7"/>
  <c r="T158" i="7"/>
  <c r="T157" i="7"/>
  <c r="T156" i="7"/>
  <c r="T155" i="7"/>
  <c r="T153" i="7"/>
  <c r="T152" i="7"/>
  <c r="T147" i="7"/>
  <c r="T146" i="7"/>
  <c r="T145" i="7"/>
  <c r="T144" i="7"/>
  <c r="T143" i="7"/>
  <c r="T142" i="7"/>
  <c r="T140" i="7"/>
  <c r="T139" i="7"/>
  <c r="T138" i="7"/>
  <c r="T137" i="7"/>
  <c r="T136" i="7"/>
  <c r="T135" i="7"/>
  <c r="T134" i="7"/>
  <c r="T133" i="7"/>
  <c r="T132" i="7"/>
  <c r="T131" i="7"/>
  <c r="T130" i="7"/>
  <c r="T129" i="7"/>
  <c r="T128" i="7"/>
  <c r="T127" i="7"/>
  <c r="T126" i="7"/>
  <c r="T125" i="7"/>
  <c r="T124" i="7"/>
  <c r="T123" i="7"/>
  <c r="T122" i="7"/>
  <c r="T121" i="7"/>
  <c r="T103" i="7"/>
  <c r="T102" i="7"/>
  <c r="T101" i="7"/>
  <c r="T100" i="7"/>
  <c r="T99" i="7"/>
  <c r="T98" i="7"/>
  <c r="T97" i="7"/>
  <c r="T96" i="7"/>
  <c r="T95" i="7"/>
  <c r="T94" i="7"/>
  <c r="T93" i="7"/>
  <c r="T92" i="7"/>
  <c r="T91" i="7"/>
  <c r="T90" i="7"/>
  <c r="T89" i="7"/>
  <c r="T87" i="7"/>
  <c r="T86" i="7"/>
  <c r="T85" i="7"/>
  <c r="T84" i="7"/>
  <c r="T83" i="7"/>
  <c r="T82" i="7"/>
  <c r="T81" i="7"/>
  <c r="T80" i="7"/>
  <c r="T79" i="7"/>
  <c r="T77" i="7"/>
  <c r="T76" i="7"/>
  <c r="T75" i="7"/>
  <c r="T74" i="7"/>
  <c r="T73" i="7"/>
  <c r="T72" i="7"/>
  <c r="T71" i="7"/>
  <c r="T70" i="7"/>
  <c r="T69" i="7"/>
  <c r="T68" i="7"/>
  <c r="T63" i="7"/>
  <c r="T62" i="7" s="1"/>
  <c r="T60" i="7"/>
  <c r="T59" i="7"/>
  <c r="T58" i="7"/>
  <c r="T57" i="7"/>
  <c r="T55" i="7"/>
  <c r="T53" i="7" s="1"/>
  <c r="T52" i="7"/>
  <c r="T51" i="7"/>
  <c r="T50" i="7"/>
  <c r="T49" i="7"/>
  <c r="T48" i="7"/>
  <c r="T46" i="7"/>
  <c r="T45" i="7"/>
  <c r="T44" i="7"/>
  <c r="T43" i="7"/>
  <c r="T42" i="7"/>
  <c r="T41" i="7"/>
  <c r="T40" i="7"/>
  <c r="T39" i="7"/>
  <c r="T38" i="7"/>
  <c r="T37" i="7"/>
  <c r="T34" i="7"/>
  <c r="P279" i="7"/>
  <c r="P286" i="7"/>
  <c r="P285" i="7"/>
  <c r="P284" i="7"/>
  <c r="P283" i="7"/>
  <c r="P282" i="7"/>
  <c r="P281" i="7"/>
  <c r="P280" i="7"/>
  <c r="P278" i="7"/>
  <c r="P277" i="7"/>
  <c r="P276" i="7"/>
  <c r="P275" i="7"/>
  <c r="P272" i="7"/>
  <c r="P271" i="7"/>
  <c r="P261" i="7"/>
  <c r="P260" i="7"/>
  <c r="P259" i="7"/>
  <c r="P258" i="7"/>
  <c r="P257" i="7"/>
  <c r="P256" i="7"/>
  <c r="P255" i="7"/>
  <c r="P254" i="7"/>
  <c r="P253" i="7"/>
  <c r="P252" i="7"/>
  <c r="P251" i="7"/>
  <c r="P250" i="7"/>
  <c r="P247" i="7"/>
  <c r="P237" i="7"/>
  <c r="P236" i="7"/>
  <c r="P235" i="7"/>
  <c r="P234" i="7"/>
  <c r="P233" i="7"/>
  <c r="P232" i="7"/>
  <c r="P231" i="7"/>
  <c r="P229" i="7"/>
  <c r="P228" i="7"/>
  <c r="P227" i="7"/>
  <c r="P226" i="7"/>
  <c r="P225" i="7"/>
  <c r="P224" i="7"/>
  <c r="P223" i="7"/>
  <c r="P222" i="7"/>
  <c r="P221" i="7"/>
  <c r="P220" i="7"/>
  <c r="P208" i="7"/>
  <c r="P203" i="7"/>
  <c r="P202" i="7"/>
  <c r="P201" i="7"/>
  <c r="P200" i="7"/>
  <c r="P197" i="7"/>
  <c r="P196" i="7"/>
  <c r="P195" i="7"/>
  <c r="P194" i="7"/>
  <c r="P193" i="7"/>
  <c r="P192" i="7"/>
  <c r="P191" i="7"/>
  <c r="P190" i="7"/>
  <c r="P183" i="7"/>
  <c r="P182" i="7"/>
  <c r="P181" i="7"/>
  <c r="P180" i="7"/>
  <c r="P179" i="7"/>
  <c r="P178" i="7"/>
  <c r="P177" i="7"/>
  <c r="P176" i="7"/>
  <c r="P175" i="7"/>
  <c r="P174" i="7"/>
  <c r="P173" i="7"/>
  <c r="P172" i="7"/>
  <c r="P171" i="7"/>
  <c r="P170" i="7"/>
  <c r="P169" i="7"/>
  <c r="P168" i="7"/>
  <c r="P167" i="7"/>
  <c r="P166" i="7"/>
  <c r="P165" i="7"/>
  <c r="P164" i="7"/>
  <c r="P162" i="7"/>
  <c r="P161" i="7"/>
  <c r="P160" i="7"/>
  <c r="P159" i="7"/>
  <c r="P158" i="7"/>
  <c r="P157" i="7"/>
  <c r="P156" i="7"/>
  <c r="P155" i="7"/>
  <c r="P154" i="7"/>
  <c r="P153" i="7"/>
  <c r="P152" i="7"/>
  <c r="P147" i="7"/>
  <c r="P146" i="7"/>
  <c r="P145" i="7"/>
  <c r="P144" i="7"/>
  <c r="P143" i="7"/>
  <c r="P142" i="7"/>
  <c r="P141" i="7"/>
  <c r="P140" i="7"/>
  <c r="P139" i="7"/>
  <c r="P138" i="7"/>
  <c r="P137" i="7"/>
  <c r="P136" i="7"/>
  <c r="P135" i="7"/>
  <c r="P134" i="7"/>
  <c r="P133" i="7"/>
  <c r="P132" i="7"/>
  <c r="P131" i="7"/>
  <c r="P130" i="7"/>
  <c r="P129" i="7"/>
  <c r="P128" i="7"/>
  <c r="P127" i="7"/>
  <c r="P126" i="7"/>
  <c r="P125" i="7"/>
  <c r="P124" i="7"/>
  <c r="P123" i="7"/>
  <c r="P122" i="7"/>
  <c r="P121" i="7"/>
  <c r="P103" i="7"/>
  <c r="P102" i="7"/>
  <c r="P101" i="7"/>
  <c r="P100" i="7"/>
  <c r="P99" i="7"/>
  <c r="P98" i="7"/>
  <c r="P97" i="7"/>
  <c r="P96" i="7"/>
  <c r="P95" i="7"/>
  <c r="P94" i="7"/>
  <c r="P93" i="7"/>
  <c r="P92" i="7"/>
  <c r="P91" i="7"/>
  <c r="P90" i="7"/>
  <c r="P89" i="7"/>
  <c r="P87" i="7"/>
  <c r="P86" i="7"/>
  <c r="P85" i="7"/>
  <c r="P84" i="7"/>
  <c r="P83" i="7"/>
  <c r="P82" i="7"/>
  <c r="P81" i="7"/>
  <c r="P80" i="7"/>
  <c r="P79" i="7"/>
  <c r="P77" i="7"/>
  <c r="P76" i="7"/>
  <c r="P75" i="7"/>
  <c r="P74" i="7"/>
  <c r="P73" i="7"/>
  <c r="P72" i="7"/>
  <c r="P71" i="7"/>
  <c r="P70" i="7"/>
  <c r="P69" i="7"/>
  <c r="P68" i="7"/>
  <c r="P63" i="7"/>
  <c r="P55" i="7"/>
  <c r="P60" i="7"/>
  <c r="P59" i="7"/>
  <c r="P58" i="7"/>
  <c r="P57" i="7"/>
  <c r="P52" i="7"/>
  <c r="P51" i="7"/>
  <c r="P50" i="7"/>
  <c r="P49" i="7"/>
  <c r="P48" i="7"/>
  <c r="P46" i="7"/>
  <c r="P45" i="7"/>
  <c r="P44" i="7"/>
  <c r="P43" i="7"/>
  <c r="P42" i="7"/>
  <c r="P41" i="7"/>
  <c r="P40" i="7"/>
  <c r="P39" i="7"/>
  <c r="P38" i="7"/>
  <c r="P37" i="7"/>
  <c r="P34" i="7"/>
  <c r="S274" i="7"/>
  <c r="R219" i="7"/>
  <c r="R218" i="7" s="1"/>
  <c r="L33" i="7"/>
  <c r="AA274" i="7"/>
  <c r="Z274" i="7"/>
  <c r="Y274" i="7"/>
  <c r="Y248" i="7" s="1"/>
  <c r="W274" i="7"/>
  <c r="V274" i="7"/>
  <c r="U274" i="7"/>
  <c r="R274" i="7"/>
  <c r="Q274" i="7"/>
  <c r="O274" i="7"/>
  <c r="N274" i="7"/>
  <c r="M274" i="7"/>
  <c r="M248" i="7" s="1"/>
  <c r="L274" i="7"/>
  <c r="AA219" i="7"/>
  <c r="AA218" i="7" s="1"/>
  <c r="Z219" i="7"/>
  <c r="Z218" i="7" s="1"/>
  <c r="Y219" i="7"/>
  <c r="Y218" i="7" s="1"/>
  <c r="W219" i="7"/>
  <c r="W218" i="7" s="1"/>
  <c r="V219" i="7"/>
  <c r="V218" i="7" s="1"/>
  <c r="U219" i="7"/>
  <c r="U218" i="7" s="1"/>
  <c r="S219" i="7"/>
  <c r="S218" i="7" s="1"/>
  <c r="Q219" i="7"/>
  <c r="Q218" i="7" s="1"/>
  <c r="O219" i="7"/>
  <c r="O218" i="7" s="1"/>
  <c r="N219" i="7"/>
  <c r="N218" i="7" s="1"/>
  <c r="M219" i="7"/>
  <c r="M218" i="7" s="1"/>
  <c r="L218" i="7"/>
  <c r="AA207" i="7"/>
  <c r="Z207" i="7"/>
  <c r="Y207" i="7"/>
  <c r="W207" i="7"/>
  <c r="V207" i="7"/>
  <c r="U207" i="7"/>
  <c r="S207" i="7"/>
  <c r="R207" i="7"/>
  <c r="Q207" i="7"/>
  <c r="O207" i="7"/>
  <c r="N207" i="7"/>
  <c r="M207" i="7"/>
  <c r="L207" i="7"/>
  <c r="AA199" i="7"/>
  <c r="Z199" i="7"/>
  <c r="Y199" i="7"/>
  <c r="W199" i="7"/>
  <c r="V199" i="7"/>
  <c r="U199" i="7"/>
  <c r="S199" i="7"/>
  <c r="R199" i="7"/>
  <c r="Q199" i="7"/>
  <c r="O199" i="7"/>
  <c r="N199" i="7"/>
  <c r="M199" i="7"/>
  <c r="L199" i="7"/>
  <c r="AA120" i="7"/>
  <c r="Z120" i="7"/>
  <c r="Y120" i="7"/>
  <c r="W120" i="7"/>
  <c r="V120" i="7"/>
  <c r="U120" i="7"/>
  <c r="S120" i="7"/>
  <c r="R120" i="7"/>
  <c r="Q120" i="7"/>
  <c r="O120" i="7"/>
  <c r="N120" i="7"/>
  <c r="M120" i="7"/>
  <c r="L120" i="7"/>
  <c r="AA88" i="7"/>
  <c r="Z88" i="7"/>
  <c r="Y88" i="7"/>
  <c r="W88" i="7"/>
  <c r="V88" i="7"/>
  <c r="U88" i="7"/>
  <c r="S88" i="7"/>
  <c r="R88" i="7"/>
  <c r="Q88" i="7"/>
  <c r="O88" i="7"/>
  <c r="N88" i="7"/>
  <c r="M88" i="7"/>
  <c r="L88" i="7"/>
  <c r="AA67" i="7"/>
  <c r="Z67" i="7"/>
  <c r="Y67" i="7"/>
  <c r="W67" i="7"/>
  <c r="V67" i="7"/>
  <c r="U67" i="7"/>
  <c r="S67" i="7"/>
  <c r="R67" i="7"/>
  <c r="Q67" i="7"/>
  <c r="O67" i="7"/>
  <c r="N67" i="7"/>
  <c r="M67" i="7"/>
  <c r="L67" i="7"/>
  <c r="AA62" i="7"/>
  <c r="Z62" i="7"/>
  <c r="Y62" i="7"/>
  <c r="W62" i="7"/>
  <c r="V62" i="7"/>
  <c r="U62" i="7"/>
  <c r="S62" i="7"/>
  <c r="R62" i="7"/>
  <c r="Q62" i="7"/>
  <c r="O62" i="7"/>
  <c r="N62" i="7"/>
  <c r="M62" i="7"/>
  <c r="L62" i="7"/>
  <c r="AA36" i="7"/>
  <c r="AA35" i="7" s="1"/>
  <c r="Z36" i="7"/>
  <c r="Z35" i="7" s="1"/>
  <c r="Y36" i="7"/>
  <c r="Y35" i="7" s="1"/>
  <c r="W36" i="7"/>
  <c r="W35" i="7" s="1"/>
  <c r="V36" i="7"/>
  <c r="V35" i="7" s="1"/>
  <c r="U36" i="7"/>
  <c r="U35" i="7" s="1"/>
  <c r="S36" i="7"/>
  <c r="S35" i="7" s="1"/>
  <c r="R36" i="7"/>
  <c r="R35" i="7" s="1"/>
  <c r="Q36" i="7"/>
  <c r="Q35" i="7" s="1"/>
  <c r="O36" i="7"/>
  <c r="O35" i="7" s="1"/>
  <c r="N36" i="7"/>
  <c r="N35" i="7" s="1"/>
  <c r="M36" i="7"/>
  <c r="M35" i="7" s="1"/>
  <c r="L36" i="7"/>
  <c r="AA33" i="7"/>
  <c r="Z33" i="7"/>
  <c r="Y33" i="7"/>
  <c r="W33" i="7"/>
  <c r="V33" i="7"/>
  <c r="U33" i="7"/>
  <c r="S33" i="7"/>
  <c r="R33" i="7"/>
  <c r="Q33" i="7"/>
  <c r="O33" i="7"/>
  <c r="N33" i="7"/>
  <c r="M33" i="7"/>
  <c r="H274" i="7"/>
  <c r="H248" i="7" s="1"/>
  <c r="H219" i="7"/>
  <c r="H218" i="7" s="1"/>
  <c r="H207" i="7"/>
  <c r="H199" i="7"/>
  <c r="H120" i="7"/>
  <c r="H88" i="7"/>
  <c r="H67" i="7"/>
  <c r="H62" i="7"/>
  <c r="H36" i="7"/>
  <c r="H35" i="7" s="1"/>
  <c r="H33" i="7"/>
  <c r="S399" i="7"/>
  <c r="I399" i="7"/>
  <c r="H399" i="7"/>
  <c r="S390" i="7"/>
  <c r="S389" i="7" s="1"/>
  <c r="I390" i="7"/>
  <c r="I389" i="7" s="1"/>
  <c r="H390" i="7"/>
  <c r="H389" i="7" s="1"/>
  <c r="S373" i="7"/>
  <c r="I373" i="7"/>
  <c r="H373" i="7"/>
  <c r="S371" i="7"/>
  <c r="I371" i="7"/>
  <c r="H371" i="7"/>
  <c r="S363" i="7"/>
  <c r="I363" i="7"/>
  <c r="H363" i="7"/>
  <c r="S361" i="7"/>
  <c r="I361" i="7"/>
  <c r="H361" i="7"/>
  <c r="S359" i="7"/>
  <c r="I359" i="7"/>
  <c r="H359" i="7"/>
  <c r="E62" i="7"/>
  <c r="E36" i="7"/>
  <c r="E35" i="7" s="1"/>
  <c r="G277" i="7"/>
  <c r="G278" i="7"/>
  <c r="G279" i="7"/>
  <c r="I279" i="7" s="1"/>
  <c r="G280" i="7"/>
  <c r="I280" i="7" s="1"/>
  <c r="G281" i="7"/>
  <c r="I281" i="7" s="1"/>
  <c r="G282" i="7"/>
  <c r="I282" i="7" s="1"/>
  <c r="G283" i="7"/>
  <c r="I283" i="7" s="1"/>
  <c r="G284" i="7"/>
  <c r="I284" i="7" s="1"/>
  <c r="G285" i="7"/>
  <c r="G286" i="7"/>
  <c r="G275" i="7"/>
  <c r="G251" i="7"/>
  <c r="G252" i="7"/>
  <c r="G253" i="7"/>
  <c r="G259" i="7"/>
  <c r="I259" i="7" s="1"/>
  <c r="G260" i="7"/>
  <c r="I260" i="7" s="1"/>
  <c r="G261" i="7"/>
  <c r="I261" i="7" s="1"/>
  <c r="G271" i="7"/>
  <c r="I271" i="7" s="1"/>
  <c r="G250" i="7"/>
  <c r="G235" i="7"/>
  <c r="G236" i="7"/>
  <c r="G196" i="7"/>
  <c r="I196" i="7" s="1"/>
  <c r="G197" i="7"/>
  <c r="G200" i="7"/>
  <c r="I200" i="7" s="1"/>
  <c r="G203" i="7"/>
  <c r="F207" i="7"/>
  <c r="F206" i="7" s="1"/>
  <c r="G201" i="7"/>
  <c r="I201" i="7" s="1"/>
  <c r="G190" i="7"/>
  <c r="G191" i="7"/>
  <c r="G192" i="7"/>
  <c r="G193" i="7"/>
  <c r="G194" i="7"/>
  <c r="G158" i="7"/>
  <c r="G160" i="7"/>
  <c r="G161" i="7"/>
  <c r="G162" i="7"/>
  <c r="G139" i="7"/>
  <c r="G140" i="7"/>
  <c r="G141" i="7"/>
  <c r="G142" i="7"/>
  <c r="G143" i="7"/>
  <c r="G144" i="7"/>
  <c r="G145" i="7"/>
  <c r="G146" i="7"/>
  <c r="G147" i="7"/>
  <c r="G94" i="7"/>
  <c r="G95" i="7"/>
  <c r="G96" i="7"/>
  <c r="G97" i="7"/>
  <c r="G98" i="7"/>
  <c r="G99" i="7"/>
  <c r="G100" i="7"/>
  <c r="G101" i="7"/>
  <c r="G102" i="7"/>
  <c r="G103" i="7"/>
  <c r="F62" i="7"/>
  <c r="G83" i="7"/>
  <c r="G84" i="7"/>
  <c r="G85" i="7"/>
  <c r="G86" i="7"/>
  <c r="G87" i="7"/>
  <c r="G38" i="7"/>
  <c r="G39" i="7"/>
  <c r="G40" i="7"/>
  <c r="G41" i="7"/>
  <c r="G42" i="7"/>
  <c r="G43" i="7"/>
  <c r="G44" i="7"/>
  <c r="G45" i="7"/>
  <c r="G46" i="7"/>
  <c r="G48" i="7"/>
  <c r="G49" i="7"/>
  <c r="G50" i="7"/>
  <c r="G51" i="7"/>
  <c r="G52" i="7"/>
  <c r="G37" i="7"/>
  <c r="I37" i="7" s="1"/>
  <c r="I300" i="7"/>
  <c r="H300" i="7"/>
  <c r="F190" i="6"/>
  <c r="F55" i="6"/>
  <c r="AJ378" i="6"/>
  <c r="AJ376" i="6"/>
  <c r="AI376" i="6"/>
  <c r="AH376" i="6"/>
  <c r="AJ369" i="6"/>
  <c r="Y368" i="6"/>
  <c r="Y367" i="6" s="1"/>
  <c r="Y366" i="6" s="1"/>
  <c r="AI367" i="6"/>
  <c r="AI366" i="6" s="1"/>
  <c r="AH367" i="6"/>
  <c r="AH366" i="6" s="1"/>
  <c r="Y365" i="6"/>
  <c r="Y364" i="6"/>
  <c r="Y362" i="6"/>
  <c r="Y361" i="6"/>
  <c r="Y353" i="6"/>
  <c r="Y352" i="6"/>
  <c r="AI350" i="6"/>
  <c r="AH350" i="6"/>
  <c r="AJ348" i="6"/>
  <c r="Y349" i="6"/>
  <c r="AI348" i="6"/>
  <c r="AH348" i="6"/>
  <c r="Y347" i="6"/>
  <c r="Y345" i="6"/>
  <c r="Y344" i="6"/>
  <c r="AI343" i="6"/>
  <c r="AH343" i="6"/>
  <c r="AJ341" i="6"/>
  <c r="Y342" i="6"/>
  <c r="Y341" i="6" s="1"/>
  <c r="AI341" i="6"/>
  <c r="AH341" i="6"/>
  <c r="Y340" i="6"/>
  <c r="X340" i="6" s="1"/>
  <c r="X339" i="6" s="1"/>
  <c r="AJ339" i="6"/>
  <c r="AI339" i="6"/>
  <c r="AH339" i="6"/>
  <c r="Y338" i="6"/>
  <c r="AI337" i="6"/>
  <c r="AH337" i="6"/>
  <c r="Q376" i="6"/>
  <c r="P376" i="6"/>
  <c r="O376" i="6"/>
  <c r="Q369" i="6"/>
  <c r="F368" i="6"/>
  <c r="E368" i="6" s="1"/>
  <c r="P367" i="6"/>
  <c r="P366" i="6" s="1"/>
  <c r="O367" i="6"/>
  <c r="O366" i="6" s="1"/>
  <c r="F365" i="6"/>
  <c r="F364" i="6"/>
  <c r="F362" i="6"/>
  <c r="F361" i="6"/>
  <c r="F353" i="6"/>
  <c r="F352" i="6"/>
  <c r="P350" i="6"/>
  <c r="O350" i="6"/>
  <c r="Q348" i="6"/>
  <c r="F349" i="6"/>
  <c r="F348" i="6" s="1"/>
  <c r="P348" i="6"/>
  <c r="O348" i="6"/>
  <c r="F347" i="6"/>
  <c r="F345" i="6"/>
  <c r="F344" i="6"/>
  <c r="P343" i="6"/>
  <c r="O343" i="6"/>
  <c r="Q341" i="6"/>
  <c r="F342" i="6"/>
  <c r="F341" i="6" s="1"/>
  <c r="P341" i="6"/>
  <c r="O341" i="6"/>
  <c r="F340" i="6"/>
  <c r="E340" i="6" s="1"/>
  <c r="E339" i="6" s="1"/>
  <c r="P339" i="6"/>
  <c r="O339" i="6"/>
  <c r="F338" i="6"/>
  <c r="P337" i="6"/>
  <c r="O337" i="6"/>
  <c r="F289" i="6"/>
  <c r="E289" i="6"/>
  <c r="F282" i="6"/>
  <c r="E282" i="6"/>
  <c r="F280" i="6"/>
  <c r="F291" i="6"/>
  <c r="F278" i="6"/>
  <c r="F389" i="7"/>
  <c r="F371" i="7"/>
  <c r="F363" i="7"/>
  <c r="G346" i="7"/>
  <c r="G344" i="7"/>
  <c r="G340" i="7"/>
  <c r="G339" i="7" s="1"/>
  <c r="G336" i="7"/>
  <c r="G320" i="7"/>
  <c r="G321" i="7"/>
  <c r="G322" i="7"/>
  <c r="G323" i="7"/>
  <c r="G324" i="7"/>
  <c r="G326" i="7"/>
  <c r="G327" i="7"/>
  <c r="G313" i="7"/>
  <c r="G314" i="7"/>
  <c r="G315" i="7"/>
  <c r="G316" i="7"/>
  <c r="G312" i="7"/>
  <c r="G309" i="7"/>
  <c r="G208" i="7"/>
  <c r="I208" i="7" s="1"/>
  <c r="I207" i="7" s="1"/>
  <c r="G55" i="7"/>
  <c r="G272" i="7"/>
  <c r="I272" i="7" s="1"/>
  <c r="G63" i="7"/>
  <c r="I63" i="7" s="1"/>
  <c r="I62" i="7" s="1"/>
  <c r="G345" i="7"/>
  <c r="AC334" i="6" l="1"/>
  <c r="AL336" i="6"/>
  <c r="I203" i="7"/>
  <c r="I204" i="7" s="1"/>
  <c r="G204" i="7"/>
  <c r="Y373" i="7"/>
  <c r="Y371" i="7"/>
  <c r="Y363" i="7"/>
  <c r="Y361" i="7"/>
  <c r="Y359" i="7"/>
  <c r="Y399" i="7"/>
  <c r="E367" i="6"/>
  <c r="H68" i="4"/>
  <c r="AC389" i="7"/>
  <c r="F284" i="6"/>
  <c r="F277" i="6" s="1"/>
  <c r="L70" i="4"/>
  <c r="AL335" i="6"/>
  <c r="AL333" i="6" s="1"/>
  <c r="Z336" i="6"/>
  <c r="I285" i="7"/>
  <c r="I286" i="7"/>
  <c r="G53" i="7"/>
  <c r="I55" i="7"/>
  <c r="I53" i="7" s="1"/>
  <c r="N64" i="7"/>
  <c r="I87" i="7"/>
  <c r="I46" i="7"/>
  <c r="I42" i="7"/>
  <c r="I38" i="7"/>
  <c r="I84" i="7"/>
  <c r="I102" i="7"/>
  <c r="I98" i="7"/>
  <c r="I94" i="7"/>
  <c r="I144" i="7"/>
  <c r="I140" i="7"/>
  <c r="I160" i="7"/>
  <c r="I192" i="7"/>
  <c r="I253" i="7"/>
  <c r="I278" i="7"/>
  <c r="I118" i="7"/>
  <c r="I114" i="7"/>
  <c r="I110" i="7"/>
  <c r="I106" i="7"/>
  <c r="I97" i="7"/>
  <c r="I147" i="7"/>
  <c r="I143" i="7"/>
  <c r="I139" i="7"/>
  <c r="I158" i="7"/>
  <c r="I191" i="7"/>
  <c r="I252" i="7"/>
  <c r="I277" i="7"/>
  <c r="I117" i="7"/>
  <c r="I113" i="7"/>
  <c r="I109" i="7"/>
  <c r="I105" i="7"/>
  <c r="I50" i="7"/>
  <c r="I41" i="7"/>
  <c r="I83" i="7"/>
  <c r="I52" i="7"/>
  <c r="I49" i="7"/>
  <c r="I44" i="7"/>
  <c r="I40" i="7"/>
  <c r="I86" i="7"/>
  <c r="I100" i="7"/>
  <c r="I96" i="7"/>
  <c r="I146" i="7"/>
  <c r="I142" i="7"/>
  <c r="I162" i="7"/>
  <c r="I194" i="7"/>
  <c r="I190" i="7"/>
  <c r="I251" i="7"/>
  <c r="I138" i="7"/>
  <c r="I116" i="7"/>
  <c r="I112" i="7"/>
  <c r="I108" i="7"/>
  <c r="I256" i="7"/>
  <c r="I45" i="7"/>
  <c r="I101" i="7"/>
  <c r="I51" i="7"/>
  <c r="I48" i="7"/>
  <c r="I43" i="7"/>
  <c r="I39" i="7"/>
  <c r="I85" i="7"/>
  <c r="I103" i="7"/>
  <c r="I99" i="7"/>
  <c r="I95" i="7"/>
  <c r="I145" i="7"/>
  <c r="I141" i="7"/>
  <c r="I161" i="7"/>
  <c r="I193" i="7"/>
  <c r="I197" i="7"/>
  <c r="I250" i="7"/>
  <c r="I275" i="7"/>
  <c r="I119" i="7"/>
  <c r="I115" i="7"/>
  <c r="I111" i="7"/>
  <c r="I107" i="7"/>
  <c r="I159" i="7"/>
  <c r="I235" i="7"/>
  <c r="I236" i="7"/>
  <c r="S64" i="7"/>
  <c r="Y64" i="7"/>
  <c r="O64" i="7"/>
  <c r="U64" i="7"/>
  <c r="Z64" i="7"/>
  <c r="AB249" i="7"/>
  <c r="E248" i="7"/>
  <c r="E217" i="7" s="1"/>
  <c r="T249" i="7"/>
  <c r="X249" i="7"/>
  <c r="J390" i="7"/>
  <c r="J389" i="7" s="1"/>
  <c r="H64" i="7"/>
  <c r="P249" i="7"/>
  <c r="F35" i="7"/>
  <c r="G387" i="7"/>
  <c r="AL334" i="6"/>
  <c r="M64" i="7"/>
  <c r="R64" i="7"/>
  <c r="W64" i="7"/>
  <c r="E64" i="7"/>
  <c r="L64" i="7"/>
  <c r="Q64" i="7"/>
  <c r="V64" i="7"/>
  <c r="AA64" i="7"/>
  <c r="K69" i="7"/>
  <c r="K68" i="7"/>
  <c r="J68" i="7" s="1"/>
  <c r="S248" i="7"/>
  <c r="S217" i="7" s="1"/>
  <c r="N248" i="7"/>
  <c r="N217" i="7" s="1"/>
  <c r="U248" i="7"/>
  <c r="U217" i="7" s="1"/>
  <c r="Z248" i="7"/>
  <c r="K57" i="7"/>
  <c r="O248" i="7"/>
  <c r="O217" i="7" s="1"/>
  <c r="V248" i="7"/>
  <c r="V217" i="7" s="1"/>
  <c r="AA248" i="7"/>
  <c r="AA217" i="7" s="1"/>
  <c r="Q248" i="7"/>
  <c r="Q217" i="7" s="1"/>
  <c r="AB56" i="7"/>
  <c r="J365" i="7"/>
  <c r="H217" i="7"/>
  <c r="L248" i="7"/>
  <c r="R248" i="7"/>
  <c r="R217" i="7" s="1"/>
  <c r="W248" i="7"/>
  <c r="W217" i="7" s="1"/>
  <c r="X56" i="7"/>
  <c r="T56" i="7"/>
  <c r="P56" i="7"/>
  <c r="E148" i="7"/>
  <c r="AO334" i="6"/>
  <c r="Z148" i="7"/>
  <c r="AA148" i="7"/>
  <c r="Y148" i="7"/>
  <c r="G341" i="7"/>
  <c r="Q378" i="6"/>
  <c r="Q375" i="6" s="1"/>
  <c r="X364" i="6"/>
  <c r="Y217" i="7"/>
  <c r="H148" i="7"/>
  <c r="N148" i="7"/>
  <c r="S148" i="7"/>
  <c r="O148" i="7"/>
  <c r="U148" i="7"/>
  <c r="L148" i="7"/>
  <c r="Q148" i="7"/>
  <c r="V148" i="7"/>
  <c r="M148" i="7"/>
  <c r="R148" i="7"/>
  <c r="W148" i="7"/>
  <c r="Q355" i="6"/>
  <c r="G317" i="7"/>
  <c r="K34" i="7"/>
  <c r="I206" i="7"/>
  <c r="O206" i="7"/>
  <c r="U206" i="7"/>
  <c r="Z206" i="7"/>
  <c r="H206" i="7"/>
  <c r="Q206" i="7"/>
  <c r="V206" i="7"/>
  <c r="AA206" i="7"/>
  <c r="E206" i="7"/>
  <c r="M206" i="7"/>
  <c r="R206" i="7"/>
  <c r="W206" i="7"/>
  <c r="N206" i="7"/>
  <c r="S206" i="7"/>
  <c r="Y206" i="7"/>
  <c r="AK336" i="6"/>
  <c r="F354" i="6"/>
  <c r="E354" i="6" s="1"/>
  <c r="E46" i="6"/>
  <c r="AH375" i="6"/>
  <c r="AH334" i="6" s="1"/>
  <c r="AA375" i="6"/>
  <c r="AA334" i="6" s="1"/>
  <c r="E362" i="6"/>
  <c r="E364" i="6"/>
  <c r="AB375" i="6"/>
  <c r="AB334" i="6" s="1"/>
  <c r="AG129" i="7"/>
  <c r="AS129" i="7" s="1"/>
  <c r="G136" i="7"/>
  <c r="AG136" i="7"/>
  <c r="F199" i="7"/>
  <c r="AG202" i="7"/>
  <c r="AG199" i="7" s="1"/>
  <c r="AG175" i="7"/>
  <c r="AS175" i="7" s="1"/>
  <c r="AG176" i="7"/>
  <c r="AS176" i="7" s="1"/>
  <c r="AG183" i="7"/>
  <c r="AS183" i="7" s="1"/>
  <c r="G137" i="7"/>
  <c r="AG137" i="7"/>
  <c r="AS137" i="7" s="1"/>
  <c r="G75" i="7"/>
  <c r="AG75" i="7"/>
  <c r="G126" i="7"/>
  <c r="AG126" i="7"/>
  <c r="AS126" i="7" s="1"/>
  <c r="AG229" i="7"/>
  <c r="AS229" i="7" s="1"/>
  <c r="G74" i="7"/>
  <c r="AG74" i="7"/>
  <c r="AS74" i="7" s="1"/>
  <c r="AG169" i="7"/>
  <c r="AS169" i="7" s="1"/>
  <c r="AG177" i="7"/>
  <c r="AS177" i="7" s="1"/>
  <c r="AG227" i="7"/>
  <c r="AS227" i="7" s="1"/>
  <c r="AG80" i="7"/>
  <c r="G92" i="7"/>
  <c r="AG92" i="7"/>
  <c r="AS92" i="7" s="1"/>
  <c r="AG132" i="7"/>
  <c r="AS132" i="7" s="1"/>
  <c r="AS167" i="7"/>
  <c r="AG220" i="7"/>
  <c r="AS220" i="7" s="1"/>
  <c r="AG166" i="7"/>
  <c r="AS166" i="7" s="1"/>
  <c r="AG171" i="7"/>
  <c r="AS171" i="7" s="1"/>
  <c r="AG180" i="7"/>
  <c r="AS180" i="7" s="1"/>
  <c r="AG223" i="7"/>
  <c r="AS223" i="7" s="1"/>
  <c r="AG228" i="7"/>
  <c r="AS228" i="7" s="1"/>
  <c r="AG225" i="7"/>
  <c r="AS225" i="7" s="1"/>
  <c r="G73" i="7"/>
  <c r="AG73" i="7"/>
  <c r="AG81" i="7"/>
  <c r="AG93" i="7"/>
  <c r="AS93" i="7" s="1"/>
  <c r="AG133" i="7"/>
  <c r="AS133" i="7" s="1"/>
  <c r="G229" i="7"/>
  <c r="G220" i="7"/>
  <c r="G129" i="7"/>
  <c r="K55" i="7"/>
  <c r="J55" i="7" s="1"/>
  <c r="P53" i="7"/>
  <c r="K53" i="7" s="1"/>
  <c r="K58" i="7"/>
  <c r="K44" i="7"/>
  <c r="J44" i="7" s="1"/>
  <c r="K51" i="7"/>
  <c r="J51" i="7" s="1"/>
  <c r="K76" i="7"/>
  <c r="K81" i="7"/>
  <c r="K90" i="7"/>
  <c r="K98" i="7"/>
  <c r="J98" i="7" s="1"/>
  <c r="K102" i="7"/>
  <c r="J102" i="7" s="1"/>
  <c r="K126" i="7"/>
  <c r="K134" i="7"/>
  <c r="K142" i="7"/>
  <c r="J142" i="7" s="1"/>
  <c r="K154" i="7"/>
  <c r="K162" i="7"/>
  <c r="J162" i="7" s="1"/>
  <c r="K169" i="7"/>
  <c r="J169" i="7" s="1"/>
  <c r="K177" i="7"/>
  <c r="K193" i="7"/>
  <c r="J193" i="7" s="1"/>
  <c r="K197" i="7"/>
  <c r="J197" i="7" s="1"/>
  <c r="K220" i="7"/>
  <c r="K228" i="7"/>
  <c r="K233" i="7"/>
  <c r="K251" i="7"/>
  <c r="J251" i="7" s="1"/>
  <c r="K258" i="7"/>
  <c r="J258" i="7" s="1"/>
  <c r="K275" i="7"/>
  <c r="J275" i="7" s="1"/>
  <c r="K284" i="7"/>
  <c r="J284" i="7" s="1"/>
  <c r="K40" i="7"/>
  <c r="J40" i="7" s="1"/>
  <c r="K48" i="7"/>
  <c r="J48" i="7" s="1"/>
  <c r="K59" i="7"/>
  <c r="K72" i="7"/>
  <c r="K85" i="7"/>
  <c r="J85" i="7" s="1"/>
  <c r="K94" i="7"/>
  <c r="J94" i="7" s="1"/>
  <c r="K122" i="7"/>
  <c r="K130" i="7"/>
  <c r="K138" i="7"/>
  <c r="J138" i="7" s="1"/>
  <c r="K146" i="7"/>
  <c r="J146" i="7" s="1"/>
  <c r="K158" i="7"/>
  <c r="J158" i="7" s="1"/>
  <c r="K165" i="7"/>
  <c r="J165" i="7" s="1"/>
  <c r="K173" i="7"/>
  <c r="K181" i="7"/>
  <c r="K202" i="7"/>
  <c r="K224" i="7"/>
  <c r="K236" i="7"/>
  <c r="J236" i="7" s="1"/>
  <c r="K255" i="7"/>
  <c r="K280" i="7"/>
  <c r="J280" i="7" s="1"/>
  <c r="G81" i="7"/>
  <c r="G133" i="7"/>
  <c r="G93" i="7"/>
  <c r="G183" i="7"/>
  <c r="K37" i="7"/>
  <c r="J37" i="7" s="1"/>
  <c r="K41" i="7"/>
  <c r="J41" i="7" s="1"/>
  <c r="K45" i="7"/>
  <c r="J45" i="7" s="1"/>
  <c r="K49" i="7"/>
  <c r="J49" i="7" s="1"/>
  <c r="K52" i="7"/>
  <c r="J52" i="7" s="1"/>
  <c r="K73" i="7"/>
  <c r="K77" i="7"/>
  <c r="K82" i="7"/>
  <c r="K86" i="7"/>
  <c r="J86" i="7" s="1"/>
  <c r="K91" i="7"/>
  <c r="K95" i="7"/>
  <c r="J95" i="7" s="1"/>
  <c r="K99" i="7"/>
  <c r="J99" i="7" s="1"/>
  <c r="K103" i="7"/>
  <c r="J103" i="7" s="1"/>
  <c r="K123" i="7"/>
  <c r="K127" i="7"/>
  <c r="K131" i="7"/>
  <c r="K135" i="7"/>
  <c r="K139" i="7"/>
  <c r="J139" i="7" s="1"/>
  <c r="K143" i="7"/>
  <c r="J143" i="7" s="1"/>
  <c r="K147" i="7"/>
  <c r="J147" i="7" s="1"/>
  <c r="K155" i="7"/>
  <c r="K159" i="7"/>
  <c r="J159" i="7" s="1"/>
  <c r="K166" i="7"/>
  <c r="J166" i="7" s="1"/>
  <c r="K170" i="7"/>
  <c r="J170" i="7" s="1"/>
  <c r="K174" i="7"/>
  <c r="K178" i="7"/>
  <c r="K182" i="7"/>
  <c r="K190" i="7"/>
  <c r="J190" i="7" s="1"/>
  <c r="K194" i="7"/>
  <c r="J194" i="7" s="1"/>
  <c r="K203" i="7"/>
  <c r="J203" i="7" s="1"/>
  <c r="K221" i="7"/>
  <c r="K225" i="7"/>
  <c r="K229" i="7"/>
  <c r="K234" i="7"/>
  <c r="K237" i="7"/>
  <c r="K252" i="7"/>
  <c r="J252" i="7" s="1"/>
  <c r="K259" i="7"/>
  <c r="J259" i="7" s="1"/>
  <c r="K271" i="7"/>
  <c r="J271" i="7" s="1"/>
  <c r="K276" i="7"/>
  <c r="K38" i="7"/>
  <c r="J38" i="7" s="1"/>
  <c r="K42" i="7"/>
  <c r="J42" i="7" s="1"/>
  <c r="K46" i="7"/>
  <c r="J46" i="7" s="1"/>
  <c r="K50" i="7"/>
  <c r="J50" i="7" s="1"/>
  <c r="K70" i="7"/>
  <c r="K74" i="7"/>
  <c r="K79" i="7"/>
  <c r="K83" i="7"/>
  <c r="J83" i="7" s="1"/>
  <c r="K87" i="7"/>
  <c r="J87" i="7" s="1"/>
  <c r="K92" i="7"/>
  <c r="K96" i="7"/>
  <c r="J96" i="7" s="1"/>
  <c r="K100" i="7"/>
  <c r="J100" i="7" s="1"/>
  <c r="K124" i="7"/>
  <c r="K128" i="7"/>
  <c r="K132" i="7"/>
  <c r="K136" i="7"/>
  <c r="K140" i="7"/>
  <c r="J140" i="7" s="1"/>
  <c r="K144" i="7"/>
  <c r="J144" i="7" s="1"/>
  <c r="K152" i="7"/>
  <c r="K156" i="7"/>
  <c r="K160" i="7"/>
  <c r="J160" i="7" s="1"/>
  <c r="K167" i="7"/>
  <c r="J167" i="7" s="1"/>
  <c r="K171" i="7"/>
  <c r="K175" i="7"/>
  <c r="K179" i="7"/>
  <c r="K183" i="7"/>
  <c r="K191" i="7"/>
  <c r="J191" i="7" s="1"/>
  <c r="K195" i="7"/>
  <c r="K200" i="7"/>
  <c r="J200" i="7" s="1"/>
  <c r="K208" i="7"/>
  <c r="J208" i="7" s="1"/>
  <c r="K222" i="7"/>
  <c r="K226" i="7"/>
  <c r="K231" i="7"/>
  <c r="K247" i="7"/>
  <c r="J247" i="7" s="1"/>
  <c r="K253" i="7"/>
  <c r="J253" i="7" s="1"/>
  <c r="K256" i="7"/>
  <c r="J256" i="7" s="1"/>
  <c r="K260" i="7"/>
  <c r="J260" i="7" s="1"/>
  <c r="K272" i="7"/>
  <c r="J272" i="7" s="1"/>
  <c r="K277" i="7"/>
  <c r="J277" i="7" s="1"/>
  <c r="K282" i="7"/>
  <c r="J282" i="7" s="1"/>
  <c r="K286" i="7"/>
  <c r="J286" i="7" s="1"/>
  <c r="K39" i="7"/>
  <c r="J39" i="7" s="1"/>
  <c r="K43" i="7"/>
  <c r="J43" i="7" s="1"/>
  <c r="K63" i="7"/>
  <c r="J63" i="7" s="1"/>
  <c r="K71" i="7"/>
  <c r="K75" i="7"/>
  <c r="K80" i="7"/>
  <c r="K84" i="7"/>
  <c r="J84" i="7" s="1"/>
  <c r="K89" i="7"/>
  <c r="K93" i="7"/>
  <c r="K97" i="7"/>
  <c r="J97" i="7" s="1"/>
  <c r="K101" i="7"/>
  <c r="J101" i="7" s="1"/>
  <c r="K121" i="7"/>
  <c r="K125" i="7"/>
  <c r="K129" i="7"/>
  <c r="K133" i="7"/>
  <c r="K137" i="7"/>
  <c r="K141" i="7"/>
  <c r="J141" i="7" s="1"/>
  <c r="K145" i="7"/>
  <c r="J145" i="7" s="1"/>
  <c r="K153" i="7"/>
  <c r="K157" i="7"/>
  <c r="K161" i="7"/>
  <c r="J161" i="7" s="1"/>
  <c r="K164" i="7"/>
  <c r="J164" i="7" s="1"/>
  <c r="K168" i="7"/>
  <c r="J168" i="7" s="1"/>
  <c r="K172" i="7"/>
  <c r="K176" i="7"/>
  <c r="K180" i="7"/>
  <c r="K192" i="7"/>
  <c r="J192" i="7" s="1"/>
  <c r="K196" i="7"/>
  <c r="J196" i="7" s="1"/>
  <c r="K201" i="7"/>
  <c r="J201" i="7" s="1"/>
  <c r="K223" i="7"/>
  <c r="K227" i="7"/>
  <c r="K232" i="7"/>
  <c r="K235" i="7"/>
  <c r="J235" i="7" s="1"/>
  <c r="K250" i="7"/>
  <c r="J250" i="7" s="1"/>
  <c r="K254" i="7"/>
  <c r="K257" i="7"/>
  <c r="K261" i="7"/>
  <c r="J261" i="7" s="1"/>
  <c r="K278" i="7"/>
  <c r="J278" i="7" s="1"/>
  <c r="AG123" i="7"/>
  <c r="G237" i="7"/>
  <c r="I237" i="7" s="1"/>
  <c r="AN219" i="7"/>
  <c r="AN218" i="7" s="1"/>
  <c r="G153" i="7"/>
  <c r="G155" i="7"/>
  <c r="AS168" i="7"/>
  <c r="G182" i="7"/>
  <c r="AS182" i="7"/>
  <c r="AS222" i="7"/>
  <c r="AS234" i="7"/>
  <c r="G157" i="7"/>
  <c r="AS224" i="7"/>
  <c r="AS232" i="7"/>
  <c r="G154" i="7"/>
  <c r="G91" i="7"/>
  <c r="AS91" i="7"/>
  <c r="G156" i="7"/>
  <c r="G174" i="7"/>
  <c r="AS174" i="7"/>
  <c r="G181" i="7"/>
  <c r="AS181" i="7"/>
  <c r="AS221" i="7"/>
  <c r="AS226" i="7"/>
  <c r="G233" i="7"/>
  <c r="AS233" i="7"/>
  <c r="L206" i="7"/>
  <c r="K105" i="7"/>
  <c r="J105" i="7" s="1"/>
  <c r="K113" i="7"/>
  <c r="J113" i="7" s="1"/>
  <c r="AI375" i="6"/>
  <c r="AI334" i="6" s="1"/>
  <c r="L35" i="7"/>
  <c r="K109" i="7"/>
  <c r="J109" i="7" s="1"/>
  <c r="K117" i="7"/>
  <c r="J117" i="7" s="1"/>
  <c r="X347" i="6"/>
  <c r="X349" i="6"/>
  <c r="X348" i="6" s="1"/>
  <c r="K107" i="7"/>
  <c r="J107" i="7" s="1"/>
  <c r="K111" i="7"/>
  <c r="J111" i="7" s="1"/>
  <c r="K115" i="7"/>
  <c r="J115" i="7" s="1"/>
  <c r="K119" i="7"/>
  <c r="J119" i="7" s="1"/>
  <c r="K283" i="7"/>
  <c r="J283" i="7" s="1"/>
  <c r="K279" i="7"/>
  <c r="J279" i="7" s="1"/>
  <c r="K108" i="7"/>
  <c r="J108" i="7" s="1"/>
  <c r="K112" i="7"/>
  <c r="J112" i="7" s="1"/>
  <c r="K116" i="7"/>
  <c r="J116" i="7" s="1"/>
  <c r="V398" i="7"/>
  <c r="V356" i="7" s="1"/>
  <c r="K60" i="7"/>
  <c r="K281" i="7"/>
  <c r="J281" i="7" s="1"/>
  <c r="K285" i="7"/>
  <c r="J285" i="7" s="1"/>
  <c r="K106" i="7"/>
  <c r="J106" i="7" s="1"/>
  <c r="K110" i="7"/>
  <c r="J110" i="7" s="1"/>
  <c r="K114" i="7"/>
  <c r="J114" i="7" s="1"/>
  <c r="K118" i="7"/>
  <c r="J118" i="7" s="1"/>
  <c r="Y354" i="6"/>
  <c r="X354" i="6" s="1"/>
  <c r="G232" i="7"/>
  <c r="G224" i="7"/>
  <c r="AF375" i="6"/>
  <c r="AF334" i="6" s="1"/>
  <c r="P375" i="6"/>
  <c r="P334" i="6" s="1"/>
  <c r="E347" i="6"/>
  <c r="Y343" i="6"/>
  <c r="AG375" i="6"/>
  <c r="AG334" i="6" s="1"/>
  <c r="E361" i="6"/>
  <c r="G255" i="7"/>
  <c r="E349" i="6"/>
  <c r="E348" i="6" s="1"/>
  <c r="F339" i="6"/>
  <c r="Y348" i="6"/>
  <c r="Y337" i="6"/>
  <c r="E342" i="6"/>
  <c r="E341" i="6" s="1"/>
  <c r="E338" i="6"/>
  <c r="E345" i="6"/>
  <c r="Y339" i="6"/>
  <c r="AE398" i="7"/>
  <c r="AE356" i="7" s="1"/>
  <c r="AF336" i="6"/>
  <c r="AF335" i="6" s="1"/>
  <c r="G231" i="7"/>
  <c r="E202" i="6"/>
  <c r="G226" i="7"/>
  <c r="P62" i="7"/>
  <c r="K62" i="7" s="1"/>
  <c r="P207" i="7"/>
  <c r="P206" i="7" s="1"/>
  <c r="AB274" i="7"/>
  <c r="G372" i="7"/>
  <c r="G371" i="7" s="1"/>
  <c r="AB199" i="7"/>
  <c r="J371" i="7"/>
  <c r="M217" i="7"/>
  <c r="AB36" i="7"/>
  <c r="AB35" i="7" s="1"/>
  <c r="T398" i="7"/>
  <c r="T356" i="7" s="1"/>
  <c r="X398" i="7"/>
  <c r="X356" i="7" s="1"/>
  <c r="U398" i="7"/>
  <c r="U356" i="7" s="1"/>
  <c r="E284" i="6"/>
  <c r="S398" i="7"/>
  <c r="S356" i="7" s="1"/>
  <c r="G132" i="7"/>
  <c r="G80" i="7"/>
  <c r="G234" i="7"/>
  <c r="G177" i="7"/>
  <c r="G202" i="7"/>
  <c r="G171" i="7"/>
  <c r="G222" i="7"/>
  <c r="F304" i="7"/>
  <c r="F297" i="7" s="1"/>
  <c r="F296" i="7" s="1"/>
  <c r="AJ355" i="6"/>
  <c r="Z375" i="6"/>
  <c r="Z334" i="6" s="1"/>
  <c r="X353" i="6"/>
  <c r="X361" i="6"/>
  <c r="F337" i="6"/>
  <c r="Q350" i="6"/>
  <c r="E365" i="6"/>
  <c r="AI336" i="6"/>
  <c r="AI335" i="6" s="1"/>
  <c r="X345" i="6"/>
  <c r="AI248" i="7"/>
  <c r="AI217" i="7" s="1"/>
  <c r="AF358" i="7"/>
  <c r="AF357" i="7" s="1"/>
  <c r="G385" i="7"/>
  <c r="AB120" i="7"/>
  <c r="AB151" i="7"/>
  <c r="AB163" i="7"/>
  <c r="W398" i="7"/>
  <c r="W356" i="7" s="1"/>
  <c r="G369" i="7"/>
  <c r="AE358" i="7"/>
  <c r="T219" i="7"/>
  <c r="T218" i="7" s="1"/>
  <c r="AQ248" i="7"/>
  <c r="AQ217" i="7" s="1"/>
  <c r="I339" i="7"/>
  <c r="AB358" i="7"/>
  <c r="AB357" i="7" s="1"/>
  <c r="G227" i="7"/>
  <c r="G82" i="7"/>
  <c r="G125" i="7"/>
  <c r="P274" i="7"/>
  <c r="J377" i="7"/>
  <c r="G377" i="7" s="1"/>
  <c r="X274" i="7"/>
  <c r="AB33" i="7"/>
  <c r="G388" i="7"/>
  <c r="AJ398" i="7"/>
  <c r="AJ356" i="7" s="1"/>
  <c r="AL248" i="7"/>
  <c r="G298" i="7"/>
  <c r="AA398" i="7"/>
  <c r="AA356" i="7" s="1"/>
  <c r="G368" i="7"/>
  <c r="AP248" i="7"/>
  <c r="P36" i="7"/>
  <c r="P35" i="7" s="1"/>
  <c r="X219" i="7"/>
  <c r="X218" i="7" s="1"/>
  <c r="G223" i="7"/>
  <c r="G228" i="7"/>
  <c r="P67" i="7"/>
  <c r="P88" i="7"/>
  <c r="AJ375" i="6"/>
  <c r="I311" i="7"/>
  <c r="G311" i="7"/>
  <c r="AJ350" i="6"/>
  <c r="E352" i="6"/>
  <c r="AH336" i="6"/>
  <c r="AH335" i="6" s="1"/>
  <c r="Q343" i="6"/>
  <c r="E353" i="6"/>
  <c r="X362" i="6"/>
  <c r="I358" i="7"/>
  <c r="I357" i="7" s="1"/>
  <c r="S358" i="7"/>
  <c r="S357" i="7" s="1"/>
  <c r="I398" i="7"/>
  <c r="I356" i="7" s="1"/>
  <c r="D16" i="7" s="1"/>
  <c r="P33" i="7"/>
  <c r="P120" i="7"/>
  <c r="G362" i="7"/>
  <c r="G361" i="7" s="1"/>
  <c r="F398" i="7"/>
  <c r="F356" i="7" s="1"/>
  <c r="J392" i="7"/>
  <c r="P151" i="7"/>
  <c r="P163" i="7"/>
  <c r="T33" i="7"/>
  <c r="T36" i="7"/>
  <c r="T35" i="7" s="1"/>
  <c r="T67" i="7"/>
  <c r="T88" i="7"/>
  <c r="T120" i="7"/>
  <c r="T151" i="7"/>
  <c r="T163" i="7"/>
  <c r="T199" i="7"/>
  <c r="X67" i="7"/>
  <c r="X120" i="7"/>
  <c r="AB67" i="7"/>
  <c r="AB88" i="7"/>
  <c r="Z398" i="7"/>
  <c r="W358" i="7"/>
  <c r="W357" i="7" s="1"/>
  <c r="X358" i="7"/>
  <c r="X357" i="7" s="1"/>
  <c r="AG358" i="7"/>
  <c r="AG357" i="7" s="1"/>
  <c r="AG398" i="7"/>
  <c r="AG356" i="7" s="1"/>
  <c r="AH398" i="7"/>
  <c r="AH356" i="7" s="1"/>
  <c r="G376" i="7"/>
  <c r="AO248" i="7"/>
  <c r="AO217" i="7" s="1"/>
  <c r="AG179" i="7"/>
  <c r="G375" i="7"/>
  <c r="AD398" i="7"/>
  <c r="AD356" i="7" s="1"/>
  <c r="AI398" i="7"/>
  <c r="AI356" i="7" s="1"/>
  <c r="AJ358" i="7"/>
  <c r="AJ357" i="7" s="1"/>
  <c r="AR248" i="7"/>
  <c r="AR217" i="7" s="1"/>
  <c r="AC398" i="7"/>
  <c r="AC356" i="7" s="1"/>
  <c r="AG128" i="7"/>
  <c r="AS128" i="7" s="1"/>
  <c r="AG135" i="7"/>
  <c r="AS135" i="7" s="1"/>
  <c r="F358" i="7"/>
  <c r="Z358" i="7"/>
  <c r="G62" i="7"/>
  <c r="I309" i="7"/>
  <c r="H309" i="7"/>
  <c r="Q337" i="6"/>
  <c r="AJ337" i="6"/>
  <c r="X338" i="6"/>
  <c r="AG34" i="7"/>
  <c r="AS34" i="7" s="1"/>
  <c r="G36" i="7"/>
  <c r="H398" i="7"/>
  <c r="H356" i="7" s="1"/>
  <c r="P199" i="7"/>
  <c r="X151" i="7"/>
  <c r="P336" i="6"/>
  <c r="P335" i="6" s="1"/>
  <c r="O336" i="6"/>
  <c r="O335" i="6" s="1"/>
  <c r="E344" i="6"/>
  <c r="F343" i="6"/>
  <c r="J374" i="7"/>
  <c r="AB104" i="7"/>
  <c r="H298" i="7"/>
  <c r="I298" i="7"/>
  <c r="G302" i="7"/>
  <c r="X352" i="6"/>
  <c r="D20" i="7"/>
  <c r="X199" i="7"/>
  <c r="P104" i="7"/>
  <c r="J359" i="7"/>
  <c r="G364" i="7"/>
  <c r="G363" i="7" s="1"/>
  <c r="J363" i="7"/>
  <c r="P219" i="7"/>
  <c r="X104" i="7"/>
  <c r="T104" i="7"/>
  <c r="AN375" i="6"/>
  <c r="AN334" i="6" s="1"/>
  <c r="AS164" i="7"/>
  <c r="G225" i="7"/>
  <c r="G207" i="7"/>
  <c r="F351" i="6"/>
  <c r="X344" i="6"/>
  <c r="AJ343" i="6"/>
  <c r="Y351" i="6"/>
  <c r="G180" i="7"/>
  <c r="H358" i="7"/>
  <c r="H357" i="7" s="1"/>
  <c r="T274" i="7"/>
  <c r="X33" i="7"/>
  <c r="X163" i="7"/>
  <c r="AB219" i="7"/>
  <c r="AB218" i="7" s="1"/>
  <c r="G104" i="7"/>
  <c r="G367" i="7"/>
  <c r="AH358" i="7"/>
  <c r="AH357" i="7" s="1"/>
  <c r="AC358" i="7"/>
  <c r="F367" i="6"/>
  <c r="F366" i="6" s="1"/>
  <c r="O375" i="6"/>
  <c r="O334" i="6" s="1"/>
  <c r="X342" i="6"/>
  <c r="X341" i="6" s="1"/>
  <c r="X365" i="6"/>
  <c r="G175" i="7"/>
  <c r="X36" i="7"/>
  <c r="X35" i="7" s="1"/>
  <c r="X88" i="7"/>
  <c r="AB398" i="7"/>
  <c r="AB356" i="7" s="1"/>
  <c r="AA358" i="7"/>
  <c r="AA357" i="7" s="1"/>
  <c r="V358" i="7"/>
  <c r="V357" i="7" s="1"/>
  <c r="U358" i="7"/>
  <c r="U357" i="7" s="1"/>
  <c r="AE336" i="6"/>
  <c r="AE335" i="6" s="1"/>
  <c r="AD358" i="7"/>
  <c r="G176" i="7"/>
  <c r="AG276" i="7"/>
  <c r="AG248" i="7" s="1"/>
  <c r="F219" i="7"/>
  <c r="F218" i="7" s="1"/>
  <c r="G221" i="7"/>
  <c r="T358" i="7"/>
  <c r="T357" i="7" s="1"/>
  <c r="AI358" i="7"/>
  <c r="AI357" i="7" s="1"/>
  <c r="AE375" i="6"/>
  <c r="AE334" i="6" s="1"/>
  <c r="AO336" i="6"/>
  <c r="AN248" i="7"/>
  <c r="G77" i="7"/>
  <c r="AG134" i="7"/>
  <c r="AS134" i="7" s="1"/>
  <c r="AM248" i="7"/>
  <c r="AH248" i="7"/>
  <c r="AH217" i="7" s="1"/>
  <c r="E250" i="6"/>
  <c r="AF398" i="7"/>
  <c r="AF356" i="7" s="1"/>
  <c r="G366" i="7"/>
  <c r="AC336" i="6"/>
  <c r="AC335" i="6" s="1"/>
  <c r="J405" i="7"/>
  <c r="I36" i="7" l="1"/>
  <c r="E32" i="7"/>
  <c r="AS123" i="7"/>
  <c r="Y358" i="7"/>
  <c r="Y398" i="7"/>
  <c r="AG219" i="7"/>
  <c r="AG218" i="7" s="1"/>
  <c r="AG217" i="7" s="1"/>
  <c r="AC355" i="7"/>
  <c r="F46" i="6"/>
  <c r="Q336" i="6"/>
  <c r="J237" i="7"/>
  <c r="Z335" i="6"/>
  <c r="Z333" i="6" s="1"/>
  <c r="J62" i="7"/>
  <c r="J53" i="7"/>
  <c r="I175" i="7"/>
  <c r="J175" i="7"/>
  <c r="I82" i="7"/>
  <c r="J82" i="7"/>
  <c r="I202" i="7"/>
  <c r="I199" i="7" s="1"/>
  <c r="J202" i="7"/>
  <c r="I80" i="7"/>
  <c r="J80" i="7"/>
  <c r="I132" i="7"/>
  <c r="J132" i="7"/>
  <c r="I255" i="7"/>
  <c r="J255" i="7"/>
  <c r="I156" i="7"/>
  <c r="J156" i="7"/>
  <c r="I154" i="7"/>
  <c r="J154" i="7"/>
  <c r="I93" i="7"/>
  <c r="J93" i="7"/>
  <c r="I129" i="7"/>
  <c r="J129" i="7"/>
  <c r="I92" i="7"/>
  <c r="J92" i="7"/>
  <c r="I75" i="7"/>
  <c r="J75" i="7"/>
  <c r="I177" i="7"/>
  <c r="J177" i="7"/>
  <c r="I181" i="7"/>
  <c r="J181" i="7"/>
  <c r="I155" i="7"/>
  <c r="J155" i="7"/>
  <c r="I183" i="7"/>
  <c r="J183" i="7"/>
  <c r="I73" i="7"/>
  <c r="J73" i="7"/>
  <c r="I136" i="7"/>
  <c r="J136" i="7"/>
  <c r="I104" i="7"/>
  <c r="I35" i="7"/>
  <c r="I176" i="7"/>
  <c r="J176" i="7"/>
  <c r="I153" i="7"/>
  <c r="J153" i="7"/>
  <c r="I133" i="7"/>
  <c r="J133" i="7"/>
  <c r="I126" i="7"/>
  <c r="J126" i="7"/>
  <c r="I137" i="7"/>
  <c r="J137" i="7"/>
  <c r="I180" i="7"/>
  <c r="J180" i="7"/>
  <c r="I77" i="7"/>
  <c r="J77" i="7"/>
  <c r="I125" i="7"/>
  <c r="J125" i="7"/>
  <c r="I171" i="7"/>
  <c r="J171" i="7"/>
  <c r="I174" i="7"/>
  <c r="J174" i="7"/>
  <c r="I91" i="7"/>
  <c r="J91" i="7"/>
  <c r="I157" i="7"/>
  <c r="J157" i="7"/>
  <c r="I182" i="7"/>
  <c r="J182" i="7"/>
  <c r="I81" i="7"/>
  <c r="J81" i="7"/>
  <c r="I74" i="7"/>
  <c r="J74" i="7"/>
  <c r="J225" i="7"/>
  <c r="I225" i="7"/>
  <c r="I228" i="7"/>
  <c r="J228" i="7"/>
  <c r="I227" i="7"/>
  <c r="J227" i="7"/>
  <c r="I231" i="7"/>
  <c r="J231" i="7"/>
  <c r="I224" i="7"/>
  <c r="J224" i="7"/>
  <c r="I233" i="7"/>
  <c r="J233" i="7"/>
  <c r="I220" i="7"/>
  <c r="J220" i="7"/>
  <c r="I221" i="7"/>
  <c r="J221" i="7"/>
  <c r="I222" i="7"/>
  <c r="J222" i="7"/>
  <c r="I226" i="7"/>
  <c r="J226" i="7"/>
  <c r="I232" i="7"/>
  <c r="J232" i="7"/>
  <c r="I229" i="7"/>
  <c r="J229" i="7"/>
  <c r="I223" i="7"/>
  <c r="J223" i="7"/>
  <c r="I234" i="7"/>
  <c r="J234" i="7"/>
  <c r="T64" i="7"/>
  <c r="G365" i="7"/>
  <c r="K249" i="7"/>
  <c r="F27" i="6"/>
  <c r="E27" i="6"/>
  <c r="AB64" i="7"/>
  <c r="P64" i="7"/>
  <c r="X64" i="7"/>
  <c r="AB248" i="7"/>
  <c r="AB217" i="7" s="1"/>
  <c r="X248" i="7"/>
  <c r="X217" i="7" s="1"/>
  <c r="P248" i="7"/>
  <c r="AA30" i="7"/>
  <c r="K56" i="7"/>
  <c r="T248" i="7"/>
  <c r="T217" i="7" s="1"/>
  <c r="F250" i="6"/>
  <c r="L32" i="7"/>
  <c r="L31" i="7" s="1"/>
  <c r="Y30" i="7"/>
  <c r="N30" i="7"/>
  <c r="E183" i="6"/>
  <c r="Q30" i="7"/>
  <c r="O30" i="7"/>
  <c r="W30" i="7"/>
  <c r="H30" i="7"/>
  <c r="R30" i="7"/>
  <c r="S30" i="7"/>
  <c r="E30" i="7"/>
  <c r="D15" i="7" s="1"/>
  <c r="V30" i="7"/>
  <c r="M30" i="7"/>
  <c r="U30" i="7"/>
  <c r="D19" i="7"/>
  <c r="D18" i="7"/>
  <c r="AO335" i="6"/>
  <c r="AO333" i="6" s="1"/>
  <c r="R32" i="7"/>
  <c r="R31" i="7" s="1"/>
  <c r="R29" i="7" s="1"/>
  <c r="AS202" i="7"/>
  <c r="V32" i="7"/>
  <c r="V31" i="7" s="1"/>
  <c r="V29" i="7" s="1"/>
  <c r="F163" i="7"/>
  <c r="AB148" i="7"/>
  <c r="T148" i="7"/>
  <c r="U32" i="7"/>
  <c r="U31" i="7" s="1"/>
  <c r="U29" i="7" s="1"/>
  <c r="X148" i="7"/>
  <c r="P148" i="7"/>
  <c r="N32" i="7"/>
  <c r="N31" i="7" s="1"/>
  <c r="N29" i="7" s="1"/>
  <c r="G297" i="7"/>
  <c r="G296" i="7" s="1"/>
  <c r="H32" i="7"/>
  <c r="H31" i="7" s="1"/>
  <c r="H29" i="7" s="1"/>
  <c r="K33" i="7"/>
  <c r="E277" i="6"/>
  <c r="E276" i="6" s="1"/>
  <c r="Y32" i="7"/>
  <c r="Y31" i="7" s="1"/>
  <c r="Y29" i="7" s="1"/>
  <c r="M32" i="7"/>
  <c r="M31" i="7" s="1"/>
  <c r="M29" i="7" s="1"/>
  <c r="Q32" i="7"/>
  <c r="Q31" i="7" s="1"/>
  <c r="Q29" i="7" s="1"/>
  <c r="Z32" i="7"/>
  <c r="Z31" i="7" s="1"/>
  <c r="W32" i="7"/>
  <c r="W31" i="7" s="1"/>
  <c r="W29" i="7" s="1"/>
  <c r="AA32" i="7"/>
  <c r="AA31" i="7" s="1"/>
  <c r="AA29" i="7" s="1"/>
  <c r="O32" i="7"/>
  <c r="O31" i="7" s="1"/>
  <c r="O29" i="7" s="1"/>
  <c r="S32" i="7"/>
  <c r="S31" i="7" s="1"/>
  <c r="S29" i="7" s="1"/>
  <c r="E337" i="6"/>
  <c r="AN336" i="6"/>
  <c r="AN335" i="6" s="1"/>
  <c r="AN333" i="6" s="1"/>
  <c r="AC333" i="6"/>
  <c r="AI333" i="6"/>
  <c r="AF333" i="6"/>
  <c r="AH333" i="6"/>
  <c r="P333" i="6"/>
  <c r="AG130" i="7"/>
  <c r="AS130" i="7" s="1"/>
  <c r="AS165" i="7"/>
  <c r="AG170" i="7"/>
  <c r="G127" i="7"/>
  <c r="AG127" i="7"/>
  <c r="AG173" i="7"/>
  <c r="AS173" i="7" s="1"/>
  <c r="AG33" i="7"/>
  <c r="AS33" i="7" s="1"/>
  <c r="AG178" i="7"/>
  <c r="AS178" i="7" s="1"/>
  <c r="AG152" i="7"/>
  <c r="AG151" i="7" s="1"/>
  <c r="AG172" i="7"/>
  <c r="AS172" i="7" s="1"/>
  <c r="AK219" i="7"/>
  <c r="AK218" i="7" s="1"/>
  <c r="AK217" i="7" s="1"/>
  <c r="AS231" i="7"/>
  <c r="K215" i="7"/>
  <c r="J215" i="7" s="1"/>
  <c r="X355" i="7"/>
  <c r="U355" i="7"/>
  <c r="AJ219" i="7"/>
  <c r="AJ218" i="7" s="1"/>
  <c r="K163" i="7"/>
  <c r="W355" i="7"/>
  <c r="K151" i="7"/>
  <c r="K120" i="7"/>
  <c r="K274" i="7"/>
  <c r="K104" i="7"/>
  <c r="J104" i="7" s="1"/>
  <c r="K199" i="7"/>
  <c r="G123" i="7"/>
  <c r="K88" i="7"/>
  <c r="K67" i="7"/>
  <c r="AJ248" i="7"/>
  <c r="AN217" i="7"/>
  <c r="AI163" i="7"/>
  <c r="G179" i="7"/>
  <c r="AS179" i="7"/>
  <c r="AL219" i="7"/>
  <c r="AL218" i="7" s="1"/>
  <c r="AL217" i="7" s="1"/>
  <c r="K35" i="7"/>
  <c r="K206" i="7"/>
  <c r="AS199" i="7"/>
  <c r="X343" i="6"/>
  <c r="V355" i="7"/>
  <c r="P218" i="7"/>
  <c r="K218" i="7" s="1"/>
  <c r="K219" i="7"/>
  <c r="K36" i="7"/>
  <c r="J36" i="7" s="1"/>
  <c r="K207" i="7"/>
  <c r="J207" i="7" s="1"/>
  <c r="E343" i="6"/>
  <c r="L217" i="7"/>
  <c r="L30" i="7" s="1"/>
  <c r="T355" i="7"/>
  <c r="H311" i="7"/>
  <c r="AE355" i="7"/>
  <c r="G199" i="7"/>
  <c r="AJ355" i="7"/>
  <c r="AP217" i="7"/>
  <c r="G219" i="7"/>
  <c r="S355" i="7"/>
  <c r="AD355" i="7"/>
  <c r="H355" i="7"/>
  <c r="AA355" i="7"/>
  <c r="G130" i="7"/>
  <c r="I355" i="7"/>
  <c r="G359" i="7"/>
  <c r="Z217" i="7"/>
  <c r="Z30" i="7" s="1"/>
  <c r="H339" i="7"/>
  <c r="AB355" i="7"/>
  <c r="AH355" i="7"/>
  <c r="AG355" i="7"/>
  <c r="AE333" i="6"/>
  <c r="G128" i="7"/>
  <c r="AG70" i="7"/>
  <c r="AI355" i="7"/>
  <c r="G392" i="7"/>
  <c r="G135" i="7"/>
  <c r="AG124" i="7"/>
  <c r="AS124" i="7" s="1"/>
  <c r="X337" i="6"/>
  <c r="G254" i="7"/>
  <c r="J406" i="7"/>
  <c r="G406" i="7" s="1"/>
  <c r="G34" i="7"/>
  <c r="AG59" i="7"/>
  <c r="AM217" i="7"/>
  <c r="AS276" i="7"/>
  <c r="F274" i="7"/>
  <c r="F248" i="7" s="1"/>
  <c r="F217" i="7" s="1"/>
  <c r="G276" i="7"/>
  <c r="G178" i="7"/>
  <c r="G152" i="7"/>
  <c r="F151" i="7"/>
  <c r="AJ336" i="6"/>
  <c r="F350" i="6"/>
  <c r="E351" i="6"/>
  <c r="E350" i="6" s="1"/>
  <c r="G206" i="7"/>
  <c r="I302" i="7"/>
  <c r="H302" i="7"/>
  <c r="O333" i="6"/>
  <c r="G35" i="7"/>
  <c r="Z390" i="7"/>
  <c r="G173" i="7"/>
  <c r="AG121" i="7"/>
  <c r="AG89" i="7"/>
  <c r="J381" i="7"/>
  <c r="G172" i="7"/>
  <c r="G134" i="7"/>
  <c r="X351" i="6"/>
  <c r="X350" i="6" s="1"/>
  <c r="Y350" i="6"/>
  <c r="G374" i="7"/>
  <c r="G373" i="7" s="1"/>
  <c r="J373" i="7"/>
  <c r="AG122" i="7"/>
  <c r="AS122" i="7" s="1"/>
  <c r="AD369" i="6"/>
  <c r="F369" i="6"/>
  <c r="AG131" i="7"/>
  <c r="AS131" i="7" s="1"/>
  <c r="AF355" i="7"/>
  <c r="G257" i="7"/>
  <c r="J35" i="7" l="1"/>
  <c r="AG163" i="7"/>
  <c r="AG148" i="7" s="1"/>
  <c r="AG120" i="7"/>
  <c r="J206" i="7"/>
  <c r="Z389" i="7"/>
  <c r="Z357" i="7" s="1"/>
  <c r="Y390" i="7"/>
  <c r="J219" i="7"/>
  <c r="J199" i="7"/>
  <c r="E124" i="6"/>
  <c r="I34" i="7"/>
  <c r="I33" i="7" s="1"/>
  <c r="J34" i="7"/>
  <c r="I178" i="7"/>
  <c r="J178" i="7"/>
  <c r="I179" i="7"/>
  <c r="J179" i="7"/>
  <c r="I127" i="7"/>
  <c r="J127" i="7"/>
  <c r="I134" i="7"/>
  <c r="J134" i="7"/>
  <c r="I173" i="7"/>
  <c r="J173" i="7"/>
  <c r="I276" i="7"/>
  <c r="I274" i="7" s="1"/>
  <c r="J276" i="7"/>
  <c r="I254" i="7"/>
  <c r="J254" i="7"/>
  <c r="I135" i="7"/>
  <c r="J135" i="7"/>
  <c r="I128" i="7"/>
  <c r="J128" i="7"/>
  <c r="I123" i="7"/>
  <c r="J123" i="7"/>
  <c r="I172" i="7"/>
  <c r="J172" i="7"/>
  <c r="I257" i="7"/>
  <c r="J257" i="7"/>
  <c r="I152" i="7"/>
  <c r="I151" i="7" s="1"/>
  <c r="J152" i="7"/>
  <c r="I130" i="7"/>
  <c r="J130" i="7"/>
  <c r="I219" i="7"/>
  <c r="I218" i="7" s="1"/>
  <c r="G249" i="7"/>
  <c r="J249" i="7" s="1"/>
  <c r="K64" i="7"/>
  <c r="K248" i="7"/>
  <c r="G274" i="7"/>
  <c r="J274" i="7" s="1"/>
  <c r="AB32" i="7"/>
  <c r="F148" i="7"/>
  <c r="X30" i="7"/>
  <c r="T30" i="7"/>
  <c r="AB30" i="7"/>
  <c r="K148" i="7"/>
  <c r="E224" i="6"/>
  <c r="E201" i="6" s="1"/>
  <c r="H297" i="7"/>
  <c r="H296" i="7" s="1"/>
  <c r="I297" i="7"/>
  <c r="I296" i="7" s="1"/>
  <c r="Z29" i="7"/>
  <c r="L29" i="7"/>
  <c r="T32" i="7"/>
  <c r="T31" i="7" s="1"/>
  <c r="T29" i="7" s="1"/>
  <c r="P32" i="7"/>
  <c r="X32" i="7"/>
  <c r="X31" i="7" s="1"/>
  <c r="X29" i="7" s="1"/>
  <c r="F276" i="6"/>
  <c r="AS170" i="7"/>
  <c r="G76" i="7"/>
  <c r="AG76" i="7"/>
  <c r="G79" i="7"/>
  <c r="AG79" i="7"/>
  <c r="G72" i="7"/>
  <c r="AG72" i="7"/>
  <c r="G71" i="7"/>
  <c r="AG71" i="7"/>
  <c r="AS219" i="7"/>
  <c r="E31" i="7"/>
  <c r="AJ217" i="7"/>
  <c r="P217" i="7"/>
  <c r="K217" i="7" s="1"/>
  <c r="AJ163" i="7"/>
  <c r="AP163" i="7"/>
  <c r="AL163" i="7"/>
  <c r="AO163" i="7"/>
  <c r="AI151" i="7"/>
  <c r="AQ163" i="7"/>
  <c r="AN163" i="7"/>
  <c r="AK163" i="7"/>
  <c r="AP151" i="7"/>
  <c r="AO151" i="7"/>
  <c r="AM163" i="7"/>
  <c r="AL151" i="7"/>
  <c r="AJ151" i="7"/>
  <c r="AN151" i="7"/>
  <c r="AK151" i="7"/>
  <c r="AQ151" i="7"/>
  <c r="AM151" i="7"/>
  <c r="F378" i="6"/>
  <c r="D14" i="7"/>
  <c r="E317" i="6"/>
  <c r="E275" i="6" s="1"/>
  <c r="I67" i="4" s="1"/>
  <c r="F320" i="6"/>
  <c r="G70" i="7"/>
  <c r="G124" i="7"/>
  <c r="AG58" i="7"/>
  <c r="G122" i="7"/>
  <c r="G89" i="7"/>
  <c r="AS218" i="7"/>
  <c r="F338" i="7"/>
  <c r="F52" i="6"/>
  <c r="G59" i="7"/>
  <c r="G33" i="7"/>
  <c r="J33" i="7" s="1"/>
  <c r="J407" i="7"/>
  <c r="G407" i="7" s="1"/>
  <c r="G401" i="7" s="1"/>
  <c r="G390" i="7"/>
  <c r="G389" i="7" s="1"/>
  <c r="G195" i="7"/>
  <c r="G121" i="7"/>
  <c r="F358" i="6"/>
  <c r="G131" i="7"/>
  <c r="Y369" i="6"/>
  <c r="G218" i="7"/>
  <c r="J218" i="7" s="1"/>
  <c r="E369" i="6"/>
  <c r="G163" i="7"/>
  <c r="J163" i="7" s="1"/>
  <c r="Y378" i="6"/>
  <c r="G151" i="7"/>
  <c r="E25" i="6"/>
  <c r="F25" i="6"/>
  <c r="J151" i="7" l="1"/>
  <c r="G148" i="7"/>
  <c r="Z355" i="7"/>
  <c r="Y355" i="7" s="1"/>
  <c r="F357" i="7"/>
  <c r="F355" i="7" s="1"/>
  <c r="F295" i="7"/>
  <c r="F294" i="7"/>
  <c r="Y357" i="7"/>
  <c r="E29" i="7"/>
  <c r="F25" i="7" s="1"/>
  <c r="Z356" i="7"/>
  <c r="Y356" i="7" s="1"/>
  <c r="D12" i="7" s="1"/>
  <c r="Y389" i="7"/>
  <c r="J40" i="4"/>
  <c r="J38" i="4" s="1"/>
  <c r="I195" i="7"/>
  <c r="J195" i="7"/>
  <c r="I163" i="7"/>
  <c r="I121" i="7"/>
  <c r="J121" i="7"/>
  <c r="I131" i="7"/>
  <c r="J131" i="7"/>
  <c r="I70" i="7"/>
  <c r="J70" i="7"/>
  <c r="I71" i="7"/>
  <c r="J71" i="7"/>
  <c r="I79" i="7"/>
  <c r="J79" i="7"/>
  <c r="I249" i="7"/>
  <c r="I248" i="7" s="1"/>
  <c r="I217" i="7" s="1"/>
  <c r="I89" i="7"/>
  <c r="J89" i="7"/>
  <c r="I124" i="7"/>
  <c r="J124" i="7"/>
  <c r="I72" i="7"/>
  <c r="J72" i="7"/>
  <c r="I122" i="7"/>
  <c r="J122" i="7"/>
  <c r="I76" i="7"/>
  <c r="J76" i="7"/>
  <c r="I59" i="7"/>
  <c r="J59" i="7"/>
  <c r="G248" i="7"/>
  <c r="F224" i="6"/>
  <c r="F201" i="6" s="1"/>
  <c r="K30" i="7"/>
  <c r="P30" i="7"/>
  <c r="J148" i="7"/>
  <c r="E274" i="6"/>
  <c r="D12" i="6"/>
  <c r="Q6" i="4" s="1"/>
  <c r="P31" i="7"/>
  <c r="P29" i="7" s="1"/>
  <c r="K32" i="7"/>
  <c r="K31" i="7" s="1"/>
  <c r="K29" i="7" s="1"/>
  <c r="E378" i="6"/>
  <c r="AS151" i="7"/>
  <c r="AS163" i="7"/>
  <c r="AS248" i="7"/>
  <c r="AS274" i="7"/>
  <c r="AB31" i="7"/>
  <c r="AB29" i="7" s="1"/>
  <c r="F317" i="6"/>
  <c r="F275" i="6" s="1"/>
  <c r="L67" i="4" s="1"/>
  <c r="F359" i="6"/>
  <c r="E359" i="6" s="1"/>
  <c r="AG69" i="7"/>
  <c r="AG67" i="7" s="1"/>
  <c r="X369" i="6"/>
  <c r="Y358" i="6"/>
  <c r="F124" i="6"/>
  <c r="AG90" i="7"/>
  <c r="AG88" i="7" s="1"/>
  <c r="J402" i="7"/>
  <c r="J401" i="7" s="1"/>
  <c r="X378" i="6"/>
  <c r="G120" i="7"/>
  <c r="J120" i="7" s="1"/>
  <c r="AG57" i="7"/>
  <c r="Q367" i="6"/>
  <c r="E366" i="6"/>
  <c r="AK367" i="6"/>
  <c r="F51" i="6"/>
  <c r="G58" i="7"/>
  <c r="E358" i="6"/>
  <c r="G338" i="7"/>
  <c r="Y359" i="6"/>
  <c r="X359" i="6" s="1"/>
  <c r="F377" i="6"/>
  <c r="G295" i="7" l="1"/>
  <c r="D11" i="7" s="1"/>
  <c r="G294" i="7"/>
  <c r="AG64" i="7"/>
  <c r="I148" i="7"/>
  <c r="AS69" i="7"/>
  <c r="G217" i="7"/>
  <c r="J248" i="7"/>
  <c r="I120" i="7"/>
  <c r="I58" i="7"/>
  <c r="J58" i="7"/>
  <c r="AK366" i="6"/>
  <c r="AK334" i="6" s="1"/>
  <c r="F274" i="6"/>
  <c r="E12" i="6"/>
  <c r="AB336" i="6"/>
  <c r="AA336" i="6"/>
  <c r="AS217" i="7"/>
  <c r="E377" i="6"/>
  <c r="E376" i="6" s="1"/>
  <c r="E375" i="6" s="1"/>
  <c r="F376" i="6"/>
  <c r="Q366" i="6"/>
  <c r="G57" i="7"/>
  <c r="G90" i="7"/>
  <c r="F88" i="7"/>
  <c r="F64" i="7" s="1"/>
  <c r="F30" i="7" s="1"/>
  <c r="I338" i="7"/>
  <c r="I295" i="7" s="1"/>
  <c r="D13" i="7" s="1"/>
  <c r="AJ367" i="6"/>
  <c r="X368" i="6"/>
  <c r="Y377" i="6"/>
  <c r="AD376" i="6"/>
  <c r="X358" i="6"/>
  <c r="F360" i="6"/>
  <c r="F355" i="6" s="1"/>
  <c r="G69" i="7"/>
  <c r="H338" i="7"/>
  <c r="H295" i="7" s="1"/>
  <c r="J217" i="7" l="1"/>
  <c r="F21" i="4"/>
  <c r="F18" i="4" s="1"/>
  <c r="F67" i="4"/>
  <c r="F25" i="4"/>
  <c r="X367" i="6"/>
  <c r="X366" i="6" s="1"/>
  <c r="K68" i="4"/>
  <c r="F32" i="7"/>
  <c r="Q335" i="6"/>
  <c r="Q333" i="6" s="1"/>
  <c r="Q334" i="6"/>
  <c r="D11" i="6" s="1"/>
  <c r="F336" i="6"/>
  <c r="F335" i="6" s="1"/>
  <c r="I69" i="7"/>
  <c r="I67" i="7" s="1"/>
  <c r="J69" i="7"/>
  <c r="I90" i="7"/>
  <c r="I88" i="7" s="1"/>
  <c r="J90" i="7"/>
  <c r="I57" i="7"/>
  <c r="J57" i="7"/>
  <c r="AB335" i="6"/>
  <c r="AB333" i="6" s="1"/>
  <c r="AK335" i="6"/>
  <c r="AK333" i="6" s="1"/>
  <c r="AA335" i="6"/>
  <c r="AA333" i="6" s="1"/>
  <c r="J378" i="7"/>
  <c r="H294" i="7"/>
  <c r="I294" i="7"/>
  <c r="G400" i="7"/>
  <c r="G399" i="7" s="1"/>
  <c r="G398" i="7" s="1"/>
  <c r="J399" i="7"/>
  <c r="J398" i="7" s="1"/>
  <c r="AJ366" i="6"/>
  <c r="G88" i="7"/>
  <c r="J88" i="7" s="1"/>
  <c r="AD375" i="6"/>
  <c r="AD334" i="6" s="1"/>
  <c r="F50" i="6"/>
  <c r="J70" i="4" s="1"/>
  <c r="F375" i="6"/>
  <c r="F334" i="6" s="1"/>
  <c r="G67" i="7"/>
  <c r="J67" i="7" s="1"/>
  <c r="E360" i="6"/>
  <c r="E355" i="6" s="1"/>
  <c r="Y360" i="6"/>
  <c r="Y355" i="6" s="1"/>
  <c r="G378" i="7"/>
  <c r="Y376" i="6"/>
  <c r="X377" i="6"/>
  <c r="X376" i="6" s="1"/>
  <c r="X375" i="6" s="1"/>
  <c r="L21" i="4" l="1"/>
  <c r="L18" i="4" s="1"/>
  <c r="I21" i="4"/>
  <c r="I18" i="4" s="1"/>
  <c r="F13" i="4"/>
  <c r="Y45" i="4"/>
  <c r="F64" i="4"/>
  <c r="L30" i="4"/>
  <c r="L25" i="4" s="1"/>
  <c r="I25" i="4"/>
  <c r="I64" i="7"/>
  <c r="J356" i="7"/>
  <c r="D9" i="7" s="1"/>
  <c r="E67" i="4" s="1"/>
  <c r="G356" i="7"/>
  <c r="E336" i="6"/>
  <c r="E335" i="6" s="1"/>
  <c r="E333" i="6" s="1"/>
  <c r="E334" i="6"/>
  <c r="Y336" i="6"/>
  <c r="Y335" i="6" s="1"/>
  <c r="AJ334" i="6"/>
  <c r="E11" i="6" s="1"/>
  <c r="AJ335" i="6"/>
  <c r="AJ333" i="6" s="1"/>
  <c r="F333" i="6"/>
  <c r="E57" i="6"/>
  <c r="G358" i="7"/>
  <c r="G357" i="7" s="1"/>
  <c r="G355" i="7" s="1"/>
  <c r="G64" i="7"/>
  <c r="J64" i="7" s="1"/>
  <c r="AD336" i="6"/>
  <c r="J358" i="7"/>
  <c r="D10" i="6"/>
  <c r="F57" i="6"/>
  <c r="X360" i="6"/>
  <c r="X355" i="6" s="1"/>
  <c r="Y375" i="6"/>
  <c r="Y334" i="6" s="1"/>
  <c r="I13" i="4" l="1"/>
  <c r="L13" i="4"/>
  <c r="H67" i="4"/>
  <c r="H64" i="4" s="1"/>
  <c r="P14" i="5" s="1"/>
  <c r="H26" i="5" s="1"/>
  <c r="H25" i="5" s="1"/>
  <c r="L64" i="4"/>
  <c r="I64" i="4"/>
  <c r="O16" i="5"/>
  <c r="G34" i="5" s="1"/>
  <c r="G33" i="5" s="1"/>
  <c r="E64" i="4"/>
  <c r="O14" i="5" s="1"/>
  <c r="G26" i="5" s="1"/>
  <c r="G25" i="5" s="1"/>
  <c r="F37" i="4"/>
  <c r="S6" i="4" s="1"/>
  <c r="X334" i="6"/>
  <c r="X336" i="6"/>
  <c r="X335" i="6" s="1"/>
  <c r="J357" i="7"/>
  <c r="J355" i="7" s="1"/>
  <c r="AD335" i="6"/>
  <c r="AD333" i="6" s="1"/>
  <c r="AG336" i="6"/>
  <c r="E10" i="6"/>
  <c r="K67" i="4" s="1"/>
  <c r="K64" i="4" s="1"/>
  <c r="Q14" i="5" s="1"/>
  <c r="I26" i="5" s="1"/>
  <c r="I25" i="5" s="1"/>
  <c r="S16" i="5" l="1"/>
  <c r="P16" i="5"/>
  <c r="H34" i="5" s="1"/>
  <c r="H33" i="5" s="1"/>
  <c r="I37" i="4"/>
  <c r="Q16" i="5"/>
  <c r="I34" i="5" s="1"/>
  <c r="I33" i="5" s="1"/>
  <c r="L37" i="4"/>
  <c r="H37" i="4"/>
  <c r="H27" i="4" s="1"/>
  <c r="H25" i="4" s="1"/>
  <c r="H13" i="4" s="1"/>
  <c r="S13" i="4" s="1"/>
  <c r="T14" i="5"/>
  <c r="X45" i="4"/>
  <c r="Q13" i="4"/>
  <c r="K37" i="4"/>
  <c r="K27" i="4" s="1"/>
  <c r="K25" i="4" s="1"/>
  <c r="K13" i="4" s="1"/>
  <c r="E37" i="4"/>
  <c r="E27" i="4" s="1"/>
  <c r="E25" i="4" s="1"/>
  <c r="E13" i="4" s="1"/>
  <c r="AG335" i="6"/>
  <c r="AG333" i="6" s="1"/>
  <c r="X333" i="6"/>
  <c r="Y333" i="6"/>
  <c r="U16" i="5" l="1"/>
  <c r="T16" i="5"/>
  <c r="T6" i="4"/>
  <c r="T13" i="4"/>
  <c r="T5" i="4"/>
  <c r="U6" i="4"/>
  <c r="W13" i="4"/>
  <c r="U14" i="5"/>
  <c r="S14" i="5"/>
  <c r="V13" i="4"/>
  <c r="U5" i="4"/>
  <c r="P13" i="4"/>
  <c r="S5" i="4"/>
  <c r="G60" i="7" l="1"/>
  <c r="E53" i="6"/>
  <c r="AG60" i="7"/>
  <c r="AG56" i="7" l="1"/>
  <c r="AG32" i="7" s="1"/>
  <c r="AG31" i="7" s="1"/>
  <c r="AG29" i="7" s="1"/>
  <c r="J60" i="7"/>
  <c r="G56" i="7"/>
  <c r="G30" i="7" s="1"/>
  <c r="I60" i="7"/>
  <c r="I56" i="7" s="1"/>
  <c r="F53" i="6"/>
  <c r="F49" i="6" s="1"/>
  <c r="E49" i="6"/>
  <c r="E22" i="6" s="1"/>
  <c r="F31" i="7"/>
  <c r="F29" i="7" s="1"/>
  <c r="AG30" i="7" l="1"/>
  <c r="J56" i="7"/>
  <c r="E24" i="6"/>
  <c r="E23" i="6" s="1"/>
  <c r="E21" i="6" s="1"/>
  <c r="G22" i="6"/>
  <c r="I30" i="7"/>
  <c r="I32" i="7"/>
  <c r="I31" i="7" s="1"/>
  <c r="I29" i="7" s="1"/>
  <c r="F22" i="6"/>
  <c r="H22" i="6" s="1"/>
  <c r="F24" i="6"/>
  <c r="F23" i="6" s="1"/>
  <c r="F21" i="6" s="1"/>
  <c r="E7" i="6" l="1"/>
  <c r="D7" i="6"/>
  <c r="G67" i="4" s="1"/>
  <c r="G64" i="4" l="1"/>
  <c r="P13" i="5" s="1"/>
  <c r="H22" i="5" s="1"/>
  <c r="D6" i="6"/>
  <c r="D13" i="6"/>
  <c r="F13" i="6" s="1"/>
  <c r="E13" i="6"/>
  <c r="G13" i="6" s="1"/>
  <c r="E6" i="6"/>
  <c r="J67" i="4"/>
  <c r="J64" i="4" s="1"/>
  <c r="Q13" i="5" s="1"/>
  <c r="I22" i="5" s="1"/>
  <c r="I20" i="5" l="1"/>
  <c r="I39" i="5"/>
  <c r="H20" i="5"/>
  <c r="H39" i="5"/>
  <c r="H41" i="5" s="1"/>
  <c r="G37" i="4"/>
  <c r="G19" i="4" s="1"/>
  <c r="T13" i="5"/>
  <c r="P8" i="5"/>
  <c r="Q8" i="5"/>
  <c r="Q17" i="5" s="1"/>
  <c r="U13" i="5"/>
  <c r="J37" i="4"/>
  <c r="J19" i="4" s="1"/>
  <c r="H18" i="5" l="1"/>
  <c r="H8" i="5" s="1"/>
  <c r="P17" i="5"/>
  <c r="I19" i="5"/>
  <c r="U4" i="4"/>
  <c r="U7" i="4" s="1"/>
  <c r="J18" i="4"/>
  <c r="J13" i="4" s="1"/>
  <c r="U13" i="4" s="1"/>
  <c r="T4" i="4"/>
  <c r="T7" i="4" s="1"/>
  <c r="G18" i="4"/>
  <c r="G13" i="4" s="1"/>
  <c r="R13" i="4" s="1"/>
  <c r="I42" i="5" l="1"/>
  <c r="I8" i="5"/>
  <c r="G32" i="7" l="1"/>
  <c r="J32" i="7" s="1"/>
  <c r="J31" i="7" s="1"/>
  <c r="J29" i="7" s="1"/>
  <c r="J204" i="7"/>
  <c r="J30" i="7" s="1"/>
  <c r="D8" i="7"/>
  <c r="D7" i="7" s="1"/>
  <c r="G31" i="7" l="1"/>
  <c r="G29" i="7" s="1"/>
  <c r="D67" i="4"/>
  <c r="W45" i="4" s="1"/>
  <c r="D21" i="7"/>
  <c r="E21" i="7" s="1"/>
  <c r="D64" i="4" l="1"/>
  <c r="O8" i="5" s="1"/>
  <c r="D37" i="4" l="1"/>
  <c r="D19" i="4" s="1"/>
  <c r="S4" i="4" s="1"/>
  <c r="S7" i="4" s="1"/>
  <c r="O13" i="5"/>
  <c r="G22" i="5" s="1"/>
  <c r="G39" i="5" s="1"/>
  <c r="G40" i="5"/>
  <c r="O17" i="5" l="1"/>
  <c r="S13" i="5"/>
  <c r="G20" i="5"/>
  <c r="G17" i="5" s="1"/>
  <c r="G8" i="5" s="1"/>
  <c r="O20" i="5" s="1"/>
  <c r="D18" i="4"/>
  <c r="D13" i="4" s="1"/>
  <c r="O13" i="4" s="1"/>
</calcChain>
</file>

<file path=xl/comments1.xml><?xml version="1.0" encoding="utf-8"?>
<comments xmlns="http://schemas.openxmlformats.org/spreadsheetml/2006/main">
  <authors>
    <author>Попова Екатерина Николаевна</author>
    <author>Засядько Наталья Викторовна</author>
    <author>Лещенко Александра Александровна</author>
    <author>Соколова Татьяна Викторовна</author>
  </authors>
  <commentList>
    <comment ref="F18" authorId="0" shapeId="0">
      <text>
        <r>
          <rPr>
            <b/>
            <sz val="9"/>
            <color indexed="81"/>
            <rFont val="Tahoma"/>
            <family val="2"/>
            <charset val="204"/>
          </rPr>
          <t>Попова Екатерина Николаевна:</t>
        </r>
        <r>
          <rPr>
            <sz val="9"/>
            <color indexed="81"/>
            <rFont val="Tahoma"/>
            <family val="2"/>
            <charset val="204"/>
          </rPr>
          <t xml:space="preserve">
</t>
        </r>
        <r>
          <rPr>
            <sz val="14"/>
            <color indexed="81"/>
            <rFont val="Tahoma"/>
            <family val="2"/>
            <charset val="204"/>
          </rPr>
          <t>ДопЭК 810</t>
        </r>
      </text>
    </comment>
    <comment ref="F23" authorId="0" shapeId="0">
      <text>
        <r>
          <rPr>
            <b/>
            <sz val="9"/>
            <color indexed="81"/>
            <rFont val="Tahoma"/>
            <family val="2"/>
            <charset val="204"/>
          </rPr>
          <t>Попова Екатерина Николаевна:</t>
        </r>
        <r>
          <rPr>
            <sz val="9"/>
            <color indexed="81"/>
            <rFont val="Tahoma"/>
            <family val="2"/>
            <charset val="204"/>
          </rPr>
          <t xml:space="preserve">
</t>
        </r>
        <r>
          <rPr>
            <sz val="16"/>
            <color indexed="81"/>
            <rFont val="Tahoma"/>
            <family val="2"/>
            <charset val="204"/>
          </rPr>
          <t>ДопЭК 860</t>
        </r>
      </text>
    </comment>
    <comment ref="F25" authorId="0" shapeId="0">
      <text>
        <r>
          <rPr>
            <b/>
            <sz val="9"/>
            <color indexed="81"/>
            <rFont val="Tahoma"/>
            <family val="2"/>
            <charset val="204"/>
          </rPr>
          <t>Попова Екатерина Николаевна:</t>
        </r>
        <r>
          <rPr>
            <sz val="9"/>
            <color indexed="81"/>
            <rFont val="Tahoma"/>
            <family val="2"/>
            <charset val="204"/>
          </rPr>
          <t xml:space="preserve">
</t>
        </r>
        <r>
          <rPr>
            <sz val="14"/>
            <color indexed="81"/>
            <rFont val="Tahoma"/>
            <family val="2"/>
            <charset val="204"/>
          </rPr>
          <t>ДопЭК 820</t>
        </r>
      </text>
    </comment>
    <comment ref="F30" authorId="1" shapeId="0">
      <text>
        <r>
          <rPr>
            <b/>
            <sz val="9"/>
            <color indexed="81"/>
            <rFont val="Tahoma"/>
            <family val="2"/>
            <charset val="204"/>
          </rPr>
          <t>Засядько Наталья Викторовна:</t>
        </r>
        <r>
          <rPr>
            <sz val="9"/>
            <color indexed="81"/>
            <rFont val="Tahoma"/>
            <family val="2"/>
            <charset val="204"/>
          </rPr>
          <t xml:space="preserve">
</t>
        </r>
        <r>
          <rPr>
            <sz val="14"/>
            <color indexed="81"/>
            <rFont val="Tahoma"/>
            <family val="2"/>
            <charset val="204"/>
          </rPr>
          <t>доп.ЭК 820 (безвозмездные поступления - пожертвования; род. плата за содержание учащегося в ГОЛ; выплаты учащимся, состоящим в ТОШ и др.);
доп.ЭК 810 (невыясненные платежи, возмещение ущерба, оплата недостачи по результатам ревизии)</t>
        </r>
      </text>
    </comment>
    <comment ref="F39"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O40" authorId="3" shapeId="0">
      <text>
        <r>
          <rPr>
            <b/>
            <sz val="9"/>
            <color indexed="81"/>
            <rFont val="Tahoma"/>
            <family val="2"/>
            <charset val="204"/>
          </rPr>
          <t>Соколова Татьяна Викторовна:</t>
        </r>
        <r>
          <rPr>
            <sz val="9"/>
            <color indexed="81"/>
            <rFont val="Tahoma"/>
            <family val="2"/>
            <charset val="204"/>
          </rPr>
          <t xml:space="preserve">
912 МЗ командировка</t>
        </r>
      </text>
    </comment>
    <comment ref="O41" authorId="3" shapeId="0">
      <text>
        <r>
          <rPr>
            <b/>
            <sz val="9"/>
            <color indexed="81"/>
            <rFont val="Tahoma"/>
            <family val="2"/>
            <charset val="204"/>
          </rPr>
          <t>Соколова Татьяна Викторовна:</t>
        </r>
        <r>
          <rPr>
            <sz val="9"/>
            <color indexed="81"/>
            <rFont val="Tahoma"/>
            <family val="2"/>
            <charset val="204"/>
          </rPr>
          <t xml:space="preserve">
912 ИЦ сопровождение</t>
        </r>
      </text>
    </comment>
    <comment ref="F42"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DesyatnikovaZM</author>
  </authors>
  <commentList>
    <comment ref="D10" authorId="0" shapeId="0">
      <text>
        <r>
          <rPr>
            <b/>
            <sz val="9"/>
            <color indexed="81"/>
            <rFont val="Tahoma"/>
            <family val="2"/>
            <charset val="204"/>
          </rPr>
          <t>DesyatnikovaZM:</t>
        </r>
        <r>
          <rPr>
            <sz val="9"/>
            <color indexed="81"/>
            <rFont val="Tahoma"/>
            <family val="2"/>
            <charset val="204"/>
          </rPr>
          <t xml:space="preserve">
Наб.Ур.  - 11 раз/г
СОК - 11 раз/г
</t>
        </r>
      </text>
    </comment>
    <comment ref="D11" authorId="0" shapeId="0">
      <text>
        <r>
          <rPr>
            <b/>
            <sz val="9"/>
            <color indexed="81"/>
            <rFont val="Tahoma"/>
            <family val="2"/>
            <charset val="204"/>
          </rPr>
          <t>DesyatnikovaZM:</t>
        </r>
        <r>
          <rPr>
            <sz val="9"/>
            <color indexed="81"/>
            <rFont val="Tahoma"/>
            <family val="2"/>
            <charset val="204"/>
          </rPr>
          <t xml:space="preserve">
Наб.Ур. - 1 раз/г
СОК - 1 раз/г
</t>
        </r>
      </text>
    </comment>
  </commentList>
</comments>
</file>

<file path=xl/comments3.xml><?xml version="1.0" encoding="utf-8"?>
<comments xmlns="http://schemas.openxmlformats.org/spreadsheetml/2006/main">
  <authors>
    <author>Попова Екатерина Николаевна</author>
  </authors>
  <commentList>
    <comment ref="I34" authorId="0" shapeId="0">
      <text>
        <r>
          <rPr>
            <b/>
            <sz val="9"/>
            <color indexed="81"/>
            <rFont val="Tahoma"/>
            <family val="2"/>
            <charset val="204"/>
          </rPr>
          <t>Попова Екатерина Николаевна:</t>
        </r>
        <r>
          <rPr>
            <sz val="9"/>
            <color indexed="81"/>
            <rFont val="Tahoma"/>
            <family val="2"/>
            <charset val="204"/>
          </rPr>
          <t xml:space="preserve">
Тариф на основании КП ЧОУ ДПО "Центр качества" в г. Норильске от 17.05.2017 № 561/с</t>
        </r>
      </text>
    </comment>
    <comment ref="I35" authorId="0" shapeId="0">
      <text>
        <r>
          <rPr>
            <b/>
            <sz val="9"/>
            <color indexed="81"/>
            <rFont val="Tahoma"/>
            <family val="2"/>
            <charset val="204"/>
          </rPr>
          <t>Попова Екатерина Николаевна:</t>
        </r>
        <r>
          <rPr>
            <sz val="9"/>
            <color indexed="81"/>
            <rFont val="Tahoma"/>
            <family val="2"/>
            <charset val="204"/>
          </rPr>
          <t xml:space="preserve">
Тариф на основании КП ЧОУ ДПО "Центр качества" в г. Норильске от 17.05.2017 № 561/с</t>
        </r>
      </text>
    </comment>
    <comment ref="I36" authorId="0" shapeId="0">
      <text>
        <r>
          <rPr>
            <b/>
            <sz val="9"/>
            <color indexed="81"/>
            <rFont val="Tahoma"/>
            <family val="2"/>
            <charset val="204"/>
          </rPr>
          <t>Попова Екатерина Николаевна:</t>
        </r>
        <r>
          <rPr>
            <sz val="9"/>
            <color indexed="81"/>
            <rFont val="Tahoma"/>
            <family val="2"/>
            <charset val="204"/>
          </rPr>
          <t xml:space="preserve">
Тариф на основании КП ЧОУ ДПО "Центр качества" в г. Норильске от 17.05.2017 № 561/с</t>
        </r>
      </text>
    </comment>
    <comment ref="E47" authorId="0" shapeId="0">
      <text>
        <r>
          <rPr>
            <b/>
            <sz val="9"/>
            <color indexed="81"/>
            <rFont val="Tahoma"/>
            <family val="2"/>
            <charset val="204"/>
          </rPr>
          <t>Попова Екатерина Николаевна:</t>
        </r>
        <r>
          <rPr>
            <sz val="9"/>
            <color indexed="81"/>
            <rFont val="Tahoma"/>
            <family val="2"/>
            <charset val="204"/>
          </rPr>
          <t xml:space="preserve">
Тариф на основании письма ООО "Инженерно-технический центр" от 17.05.2017 № 57</t>
        </r>
      </text>
    </comment>
    <comment ref="I47" authorId="0" shapeId="0">
      <text>
        <r>
          <rPr>
            <b/>
            <sz val="9"/>
            <color indexed="81"/>
            <rFont val="Tahoma"/>
            <family val="2"/>
            <charset val="204"/>
          </rPr>
          <t>Попова Екатерина Николаевна:</t>
        </r>
        <r>
          <rPr>
            <sz val="9"/>
            <color indexed="81"/>
            <rFont val="Tahoma"/>
            <family val="2"/>
            <charset val="204"/>
          </rPr>
          <t xml:space="preserve">
Тариф на основании письма ООО "Инженерно-технический центр" от 17.05.2017 № 57</t>
        </r>
      </text>
    </comment>
  </commentList>
</comments>
</file>

<file path=xl/sharedStrings.xml><?xml version="1.0" encoding="utf-8"?>
<sst xmlns="http://schemas.openxmlformats.org/spreadsheetml/2006/main" count="7427" uniqueCount="2005">
  <si>
    <t>981</t>
  </si>
  <si>
    <t>Приобретение расходных материалов</t>
  </si>
  <si>
    <t>000</t>
  </si>
  <si>
    <t>НЕ УКАЗАНО</t>
  </si>
  <si>
    <t>бюджет муниципального образования город Норильск</t>
  </si>
  <si>
    <t>942</t>
  </si>
  <si>
    <t>Текущий ремонт оборудования</t>
  </si>
  <si>
    <t>Страхование жизни, здоровья, имущества (в том числе гражданской ответственности владельцев транспортных средств)</t>
  </si>
  <si>
    <t>941</t>
  </si>
  <si>
    <t>Содержание и техническое обслуживание помещений</t>
  </si>
  <si>
    <t>954</t>
  </si>
  <si>
    <t>Прочие услуги</t>
  </si>
  <si>
    <t>947</t>
  </si>
  <si>
    <t>Прочие расходы по содержанию имущества</t>
  </si>
  <si>
    <t>Приобретение продуктов питания (оплата продовольствия), в том числе продовольственных пайков военнослужащим и приравненным к ним лицам</t>
  </si>
  <si>
    <t>971</t>
  </si>
  <si>
    <t>Приобретение основных средств</t>
  </si>
  <si>
    <t>Приобретение мягкого инвентаря</t>
  </si>
  <si>
    <t>932</t>
  </si>
  <si>
    <t>Потребление электроэнергии</t>
  </si>
  <si>
    <t>931</t>
  </si>
  <si>
    <t>Оплата отопления и технологических нужд, а также горячего водоснабжения</t>
  </si>
  <si>
    <t>995</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</si>
  <si>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</si>
  <si>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963</t>
  </si>
  <si>
    <t>933</t>
  </si>
  <si>
    <t>Водоснабжение, канализация</t>
  </si>
  <si>
    <t>Вневедомственная (в том числе пожарная) охрана, охранная и пожарная сигнализация (установка, наладка и эксплуатация)</t>
  </si>
  <si>
    <t>Доп. КР</t>
  </si>
  <si>
    <t>Наименование Доп. КР</t>
  </si>
  <si>
    <t>Доп. ЭК</t>
  </si>
  <si>
    <t>Наименование Доп. ЭК</t>
  </si>
  <si>
    <t>Доп. ФК</t>
  </si>
  <si>
    <t>Наименование Доп. ФК</t>
  </si>
  <si>
    <t>КОСГУ</t>
  </si>
  <si>
    <t>КЦСР</t>
  </si>
  <si>
    <t>Наименование КЦСР</t>
  </si>
  <si>
    <t>Бюджетополучатель</t>
  </si>
  <si>
    <t>Бюджет</t>
  </si>
  <si>
    <t>Приобретение медикаментов, перевязочных средств, изделий медицинского назначения и дезинфицирующих средств для медицинских целей</t>
  </si>
  <si>
    <t>Приобретение периодических изданий, справочной литературы</t>
  </si>
  <si>
    <t>Услуги связи</t>
  </si>
  <si>
    <t>925</t>
  </si>
  <si>
    <t>Х</t>
  </si>
  <si>
    <t>ИТОГО</t>
  </si>
  <si>
    <t>ВСЕГО</t>
  </si>
  <si>
    <t>Наименование показателя</t>
  </si>
  <si>
    <t>рубли</t>
  </si>
  <si>
    <t>Марочная продукция (маркированные конверты)</t>
  </si>
  <si>
    <t>Телекоммуникационные услуги связи (ГТС)</t>
  </si>
  <si>
    <t>шт.</t>
  </si>
  <si>
    <t>Услуги по централизованному наблюдению за объектом и реагировании на тревожные сообщения (с использованием канала сотовой связи GSM)</t>
  </si>
  <si>
    <t>Мониторинговые услуги  по приемке, обработке сигналов, поступающих на центральный радиопульт</t>
  </si>
  <si>
    <t>Услуги по обработке учетной (бухгалтерской) информации (ГИВЦ)</t>
  </si>
  <si>
    <t>Специальная оценка условий труда</t>
  </si>
  <si>
    <t>Утилизация ртутьсодержащих отходов</t>
  </si>
  <si>
    <t>Утилизация (захоронение) крупногабаритного мусора (попадающего под IV и V классы опасности)</t>
  </si>
  <si>
    <t>Утилизация (захоронение) твердых бытовых отходов</t>
  </si>
  <si>
    <t>КБК</t>
  </si>
  <si>
    <t>ВЫПЛАТЫ ВСЕГО</t>
  </si>
  <si>
    <t>Услуги связи, в том числе:</t>
  </si>
  <si>
    <t>Услуги внутризоновой телефонной связи</t>
  </si>
  <si>
    <t>Прочие транспортные расходы</t>
  </si>
  <si>
    <t>Арендная плата за пользование имуществом</t>
  </si>
  <si>
    <t>Содержание и техническое обслуживание помещений, в том числе:</t>
  </si>
  <si>
    <t>Вывоз пищевых отходов</t>
  </si>
  <si>
    <t>Зимнее содержание территорий</t>
  </si>
  <si>
    <t>Дезинфекция</t>
  </si>
  <si>
    <t>Текущий ремонт зданий</t>
  </si>
  <si>
    <t>Капитальный ремонт имущества</t>
  </si>
  <si>
    <t>Прочие расходы по содержанию имущества, в том числе:</t>
  </si>
  <si>
    <t>Обслуживание игрового оборудования детских площадок</t>
  </si>
  <si>
    <t>Вневедомственная (в том числе пожарная) охрана, охранная и пожарная сигнализация (установка, наладка и эксплуатация), в том числе:</t>
  </si>
  <si>
    <t>Охрана общественного порядка (физ. охрана)</t>
  </si>
  <si>
    <t>Прочие услуги, в том числе:</t>
  </si>
  <si>
    <t>кол-во мест</t>
  </si>
  <si>
    <t>Вознаграждение по договорам ГПХ с учетом ЕСН</t>
  </si>
  <si>
    <t>Инженерные изыскания для подготовки проектной документации, строительства, реконструкции, капитального и текущего ремонта объектов; архитектурно-строительное проектирование</t>
  </si>
  <si>
    <t>Оказание услуг по скорой медицинской помощи</t>
  </si>
  <si>
    <t>Социальное обеспечение, всего</t>
  </si>
  <si>
    <t>Приобретение медикаментов и перевязочных средств</t>
  </si>
  <si>
    <t>АУП, УВП</t>
  </si>
  <si>
    <t>Педагоги</t>
  </si>
  <si>
    <t>МОП</t>
  </si>
  <si>
    <t>Январь</t>
  </si>
  <si>
    <t>Февраль</t>
  </si>
  <si>
    <t>Март</t>
  </si>
  <si>
    <t>Апрель</t>
  </si>
  <si>
    <t>Май</t>
  </si>
  <si>
    <t>Июнь</t>
  </si>
  <si>
    <t>Июль</t>
  </si>
  <si>
    <t>Август</t>
  </si>
  <si>
    <t>Сентябрь</t>
  </si>
  <si>
    <t>Октябрь</t>
  </si>
  <si>
    <t>Ноябрь</t>
  </si>
  <si>
    <t>Декабрь</t>
  </si>
  <si>
    <t>КВСР</t>
  </si>
  <si>
    <t>Наименование КВСР</t>
  </si>
  <si>
    <t>КФСР</t>
  </si>
  <si>
    <t>065</t>
  </si>
  <si>
    <t>муниципальное учреждение "Управление общего и дошкольного образования Администрации города Норильска"</t>
  </si>
  <si>
    <t>911</t>
  </si>
  <si>
    <t>Оплата стоимости проезда к месту отдыха и обратно</t>
  </si>
  <si>
    <t>Возмещение работникам (сотрудникам) расходов, связанных со служебными командировками (суточные при служебных командировках)</t>
  </si>
  <si>
    <t>919</t>
  </si>
  <si>
    <t>Возмещение расходов на прохождение медицинского осмотра</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</si>
  <si>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</si>
  <si>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991</t>
  </si>
  <si>
    <t>Заработная плата</t>
  </si>
  <si>
    <t>992</t>
  </si>
  <si>
    <t>Начисления на выплаты по оплате труда</t>
  </si>
  <si>
    <t>Сумма по заключенному договору</t>
  </si>
  <si>
    <t>№
 п/п</t>
  </si>
  <si>
    <t>Наименование</t>
  </si>
  <si>
    <t>Единица измерения</t>
  </si>
  <si>
    <t>Физический объём/периодичность</t>
  </si>
  <si>
    <t>Тариф, руб./ед.изм. (без НДС)</t>
  </si>
  <si>
    <t>Примечание</t>
  </si>
  <si>
    <t>1.1</t>
  </si>
  <si>
    <t>узел/мес.</t>
  </si>
  <si>
    <t>1.2</t>
  </si>
  <si>
    <t>узел/год</t>
  </si>
  <si>
    <t>1.3</t>
  </si>
  <si>
    <t>кол-во поверок</t>
  </si>
  <si>
    <t>1.4</t>
  </si>
  <si>
    <t>1.5</t>
  </si>
  <si>
    <t>1.6</t>
  </si>
  <si>
    <t>1.7</t>
  </si>
  <si>
    <t>Пусконаладочные работы</t>
  </si>
  <si>
    <t>узел/раз</t>
  </si>
  <si>
    <t>2.1</t>
  </si>
  <si>
    <t>ТО систем видеонаблюдения, в том числе:</t>
  </si>
  <si>
    <t>внешняя видеокамера</t>
  </si>
  <si>
    <t>шт./год</t>
  </si>
  <si>
    <t>внутренняя видеокамера</t>
  </si>
  <si>
    <t xml:space="preserve">видеорегистратор </t>
  </si>
  <si>
    <t>2.2</t>
  </si>
  <si>
    <t>ТО АСУВ (автоматизированная система управления вентиляцией)</t>
  </si>
  <si>
    <t>шт./мес.</t>
  </si>
  <si>
    <t>2.3</t>
  </si>
  <si>
    <t>Ведение технической документации</t>
  </si>
  <si>
    <t>м2/мес.</t>
  </si>
  <si>
    <t>2.4</t>
  </si>
  <si>
    <t>2.5</t>
  </si>
  <si>
    <t>ТО светильников наружного освещения</t>
  </si>
  <si>
    <t>2.6</t>
  </si>
  <si>
    <t>ТО кабельных линий наружного освещения</t>
  </si>
  <si>
    <t>км/год</t>
  </si>
  <si>
    <t>2.7</t>
  </si>
  <si>
    <t>ТО систем вентиляции, в том числе:</t>
  </si>
  <si>
    <t>Вытяжные установки</t>
  </si>
  <si>
    <t>вентиляторы 3.4.5</t>
  </si>
  <si>
    <t>уст./мес.</t>
  </si>
  <si>
    <t>вентиляторы 6.6.3</t>
  </si>
  <si>
    <t>вентиляторы 7.8</t>
  </si>
  <si>
    <t>вентиляторы 10</t>
  </si>
  <si>
    <t>вентиляторы 20</t>
  </si>
  <si>
    <t>Приточные установки</t>
  </si>
  <si>
    <t>Тепловые завесы</t>
  </si>
  <si>
    <t>Очистка кровли от снега и наледи, в том числе:</t>
  </si>
  <si>
    <t>3.1</t>
  </si>
  <si>
    <t>мягкая кровля</t>
  </si>
  <si>
    <t>м2</t>
  </si>
  <si>
    <t>3.2</t>
  </si>
  <si>
    <t>очистка козырьков и парапетов</t>
  </si>
  <si>
    <t>3.3</t>
  </si>
  <si>
    <t>металлическая кровля</t>
  </si>
  <si>
    <t>3.4</t>
  </si>
  <si>
    <t>периодичность (для металл. кровли)</t>
  </si>
  <si>
    <t>раз/год</t>
  </si>
  <si>
    <t xml:space="preserve">Зимнее содержание территорий, в том числе: </t>
  </si>
  <si>
    <t>4.1</t>
  </si>
  <si>
    <t>Сады: Талнах, Кайеркан</t>
  </si>
  <si>
    <t>4.2</t>
  </si>
  <si>
    <t>Прочие учреждения: Талнах, Кайеркан</t>
  </si>
  <si>
    <t>4.3</t>
  </si>
  <si>
    <t>5.1</t>
  </si>
  <si>
    <t>6</t>
  </si>
  <si>
    <t>Вывоз пищевых отходов (сады), в том числе:</t>
  </si>
  <si>
    <t>6.1</t>
  </si>
  <si>
    <t>раб.дни</t>
  </si>
  <si>
    <t>11.2</t>
  </si>
  <si>
    <t>7</t>
  </si>
  <si>
    <t>7.1</t>
  </si>
  <si>
    <t>Количество откачиваний</t>
  </si>
  <si>
    <t>7.2</t>
  </si>
  <si>
    <t>Работа транспорта</t>
  </si>
  <si>
    <t>8.3</t>
  </si>
  <si>
    <t>Техническое обслуживание систем водоподготовки бассейнов (сады), в том числе:</t>
  </si>
  <si>
    <t>8.1</t>
  </si>
  <si>
    <t>Количество систем</t>
  </si>
  <si>
    <t>8.2</t>
  </si>
  <si>
    <t>Периодичность</t>
  </si>
  <si>
    <t>Услуга по обследованию здания и геотехническому мониторингу, в том числе:</t>
  </si>
  <si>
    <t>9.1</t>
  </si>
  <si>
    <t>Здание, объем, 100 м3</t>
  </si>
  <si>
    <t>9.2</t>
  </si>
  <si>
    <t>Подполье, объем, 100 м3</t>
  </si>
  <si>
    <t>9.3</t>
  </si>
  <si>
    <t>Визуальные обследования здания</t>
  </si>
  <si>
    <t>9.4</t>
  </si>
  <si>
    <t>Визуальные обследования подполья,
благоприятный период</t>
  </si>
  <si>
    <t>9.5</t>
  </si>
  <si>
    <t>Визуальные обследования подполья,
неблагоприятный период</t>
  </si>
  <si>
    <t>9.6</t>
  </si>
  <si>
    <t>Геодезия, камеральная обработка</t>
  </si>
  <si>
    <t>к-во штативов</t>
  </si>
  <si>
    <t>9.7</t>
  </si>
  <si>
    <t>Геодезия, благоприятный период</t>
  </si>
  <si>
    <t>9.8</t>
  </si>
  <si>
    <t>Геодезия, неблагоприятный период</t>
  </si>
  <si>
    <t>9.9</t>
  </si>
  <si>
    <t>Геотермика, камеральная обработка</t>
  </si>
  <si>
    <t>тчк/мес.</t>
  </si>
  <si>
    <t>9.10</t>
  </si>
  <si>
    <t>Геотермика, благоприятный период</t>
  </si>
  <si>
    <t>9.11</t>
  </si>
  <si>
    <t>Геотермика, неблагоприятный период</t>
  </si>
  <si>
    <t>10.1</t>
  </si>
  <si>
    <t>Грузоподъемность 39-241 кг</t>
  </si>
  <si>
    <t>10.2</t>
  </si>
  <si>
    <t>Грузоподъемность 320-400 кг</t>
  </si>
  <si>
    <t>10.3</t>
  </si>
  <si>
    <t>Грузоподъемность до 1000 кг (пассажирский)</t>
  </si>
  <si>
    <t>10.4</t>
  </si>
  <si>
    <t>усл.ед.</t>
  </si>
  <si>
    <t>11.1</t>
  </si>
  <si>
    <t>Дератизация, площадь</t>
  </si>
  <si>
    <t>Дератизация, периодичность</t>
  </si>
  <si>
    <t>11.3</t>
  </si>
  <si>
    <t>Дезинсекция, площадь</t>
  </si>
  <si>
    <t>11.4</t>
  </si>
  <si>
    <t>Дезинсекция, периодичность</t>
  </si>
  <si>
    <t>11.5</t>
  </si>
  <si>
    <t>11.6</t>
  </si>
  <si>
    <t>Прочие расходы (аварийно-восстанов. работы, замена оборудования, приборов учета ТЭР и др.)</t>
  </si>
  <si>
    <t>Услуги мусоровоза, бульдозера (п. Снежногорск)</t>
  </si>
  <si>
    <t>%</t>
  </si>
  <si>
    <t>коэффициент</t>
  </si>
  <si>
    <t>ТО и ремонт торгово-технологического и холодильного оборудования, в том числе:</t>
  </si>
  <si>
    <t>Количество ТО в год</t>
  </si>
  <si>
    <t>Количество ТР в год</t>
  </si>
  <si>
    <t>Индекс перехода в текущие цены</t>
  </si>
  <si>
    <t>индекс</t>
  </si>
  <si>
    <t>руб.</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</si>
  <si>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</si>
  <si>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</si>
  <si>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</si>
  <si>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</si>
  <si>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</si>
  <si>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</si>
  <si>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</si>
  <si>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</si>
  <si>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</si>
  <si>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</si>
  <si>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</si>
  <si>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</si>
  <si>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</si>
  <si>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</si>
  <si>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</si>
  <si>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</si>
  <si>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</si>
  <si>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</si>
  <si>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</si>
  <si>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</si>
  <si>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</si>
  <si>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</si>
  <si>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</si>
  <si>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</si>
  <si>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</si>
  <si>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</si>
  <si>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</si>
  <si>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</si>
  <si>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</si>
  <si>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</si>
  <si>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ТО изделий медицинской техники (ИМТ)</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</si>
  <si>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</si>
  <si>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</si>
  <si>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</si>
  <si>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</si>
  <si>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</si>
  <si>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</si>
  <si>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</si>
  <si>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</si>
  <si>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</si>
  <si>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</si>
  <si>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</si>
  <si>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</si>
  <si>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</si>
  <si>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</si>
  <si>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</si>
  <si>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</si>
  <si>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</si>
  <si>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</si>
  <si>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</si>
  <si>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</si>
  <si>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</si>
  <si>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</si>
  <si>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</si>
  <si>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</si>
  <si>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</si>
  <si>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</si>
  <si>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</si>
  <si>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</si>
  <si>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</si>
  <si>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</si>
  <si>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</si>
  <si>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Прочие расходы (ремонт бытовой техники, бытовых холодильников, стирального оборудования, изделий медтехники, средств измерений и др.)</t>
  </si>
  <si>
    <t>МБ</t>
  </si>
  <si>
    <t>ТО и ремонт систем охранно-пожарной сигнализации и противопожарной автоматики (ОПС и ППА), в том числе:</t>
  </si>
  <si>
    <t>Регламент №1 (ТО)</t>
  </si>
  <si>
    <t>раз/год, руб.</t>
  </si>
  <si>
    <t>Регламент №2 (ТР)</t>
  </si>
  <si>
    <t>ТО и перезарядка огнетушителей, в том числе:</t>
  </si>
  <si>
    <t>Испытание корпуса и узлов</t>
  </si>
  <si>
    <t>Проверка качества порошка (ОП-2,ОПУ-2)</t>
  </si>
  <si>
    <t>Проверка качества порошка (ОП-4)</t>
  </si>
  <si>
    <t>Проверка качества порошка (ОП-5,ОПУ-5,ОП-6)</t>
  </si>
  <si>
    <t>Проверка качества порошка (ОП-10,ОПУ-10)</t>
  </si>
  <si>
    <t>Перезарядка (ОП-2,ОПУ-2)</t>
  </si>
  <si>
    <t>Перезарядка (ОП-4,ОП-5,ОПУ-5)</t>
  </si>
  <si>
    <t>Перезарядка (ОП-10,ОПУ-10)</t>
  </si>
  <si>
    <t>Перезарядка (ОУ-1)</t>
  </si>
  <si>
    <t>Перезарядка (ОУ-2)</t>
  </si>
  <si>
    <t>Перезарядка (ОУ-3)</t>
  </si>
  <si>
    <t>Перезарядка (ОУ-5)</t>
  </si>
  <si>
    <t>Перезарядка (ОУ-10)</t>
  </si>
  <si>
    <t>Испытание электрооборудования здания, в том числе:</t>
  </si>
  <si>
    <t>Коммутационные аппараты (проверка):</t>
  </si>
  <si>
    <t>Выключатель трехполюсный, напряжением до 1кВ, с эл.магнитным, тепловым или комбинир. расцепителем, номинальный ток до 50А</t>
  </si>
  <si>
    <t>Измерения в электроустановках (испытание):</t>
  </si>
  <si>
    <t>Проверка наличия цепи между заземлителями и заземленными элементами</t>
  </si>
  <si>
    <t>100 точек</t>
  </si>
  <si>
    <t>Замер полного сопротивления цепи «фаза-нуль»</t>
  </si>
  <si>
    <t>токопр-ик</t>
  </si>
  <si>
    <t>Измерение сопротивления изоляции мегаомметром кабельных и других линий напряжением до 1кВ</t>
  </si>
  <si>
    <t>1 линия</t>
  </si>
  <si>
    <t>Проверка срабатывания УЗО (устройств защитного отключения)</t>
  </si>
  <si>
    <t>Работа в действующей электроустановке</t>
  </si>
  <si>
    <t>Испытание электрооборудования пищеблока, в том числе:</t>
  </si>
  <si>
    <t>4.4</t>
  </si>
  <si>
    <t>Эксплуатационное испытание электрооборудования елочных гирлянд</t>
  </si>
  <si>
    <t>Экспертиза пригодности ТМЦ</t>
  </si>
  <si>
    <t>мес.</t>
  </si>
  <si>
    <t>Техническое обслуживание "теплого пола" (сады)</t>
  </si>
  <si>
    <t xml:space="preserve">Замер температурного режима жарочных шкафов в пищеблоке </t>
  </si>
  <si>
    <t>Камерная дезинфекция вещей</t>
  </si>
  <si>
    <t>1 закладка(20кг)</t>
  </si>
  <si>
    <t>стирка белья без крахмаления</t>
  </si>
  <si>
    <t>кг</t>
  </si>
  <si>
    <t>стирка белья с крахмалением</t>
  </si>
  <si>
    <t>чистка ковров</t>
  </si>
  <si>
    <t>Поверка средств измерений</t>
  </si>
  <si>
    <t>Испытание металлического кровельного ограждения и металлических наружных пожарных лестниц</t>
  </si>
  <si>
    <t>ТО тревожной сигнализации (МБОУ "СШ № 14")</t>
  </si>
  <si>
    <t>Услуга по очистке стеклопакетов фасада здания (МАДОУ №№ 1,2,5)</t>
  </si>
  <si>
    <t>ТО АУТВР</t>
  </si>
  <si>
    <t>Очистка кровли от снега и наледи</t>
  </si>
  <si>
    <t>Вывоз пищевых отходов (сады)</t>
  </si>
  <si>
    <t>Услуга по очистке жироуловителя (откачивание сепарированных жировых отходов)</t>
  </si>
  <si>
    <t>Техническое обслуживание систем водоподготовки бассейнов (сады)</t>
  </si>
  <si>
    <t>Услуга по обследованию здания и геотехническому мониторингу</t>
  </si>
  <si>
    <t>ТО и ремонт торгово-технологического и холодильного оборудования</t>
  </si>
  <si>
    <t>ТО изделий медицинской техники</t>
  </si>
  <si>
    <t>ТО и ремонт систем охранно-пожарной сигнализации и противопожарной автоматики (ОПС и ППА)</t>
  </si>
  <si>
    <t>ТО и перезарядка огнетушителей</t>
  </si>
  <si>
    <t>Испытание электрооборудования здания</t>
  </si>
  <si>
    <t>Испытание электрооборудования пищеблока</t>
  </si>
  <si>
    <t>Обоснование расходов по прочим работам и услугам</t>
  </si>
  <si>
    <t>№</t>
  </si>
  <si>
    <t>Наименование услуги</t>
  </si>
  <si>
    <t>Ед.изм.</t>
  </si>
  <si>
    <t>Тариф руб./ед.изм (без НДС)</t>
  </si>
  <si>
    <t>х</t>
  </si>
  <si>
    <t>Охрана общественного порядка</t>
  </si>
  <si>
    <t>кол-во часов</t>
  </si>
  <si>
    <t>кол-во мес</t>
  </si>
  <si>
    <t>Охрана объектов средствами охранно-пожарной сигнализации (ОПС)</t>
  </si>
  <si>
    <t>Охрана объектов средствами тревожной сигнализации (ТС)</t>
  </si>
  <si>
    <t>лампы</t>
  </si>
  <si>
    <t>шт/год</t>
  </si>
  <si>
    <t>термометры</t>
  </si>
  <si>
    <t>Изготовление полиграфической продукции (банеров, вывесок, табличек, визиток, бланочной продукции, номерков, флагов)</t>
  </si>
  <si>
    <t>мест</t>
  </si>
  <si>
    <t>Изготовление дополнительного сертификата ЭЦП для сдачи отчетн.в ФСС в режиме "Обслуж.бухгалтерия"</t>
  </si>
  <si>
    <t>Отчет по определению тепловых нагрузок и расходов горячей и холодной воды</t>
  </si>
  <si>
    <t>Протокол о составе и свойствах сточных вод</t>
  </si>
  <si>
    <t>Проект нормативов образования отходов и лимитов на их размещение</t>
  </si>
  <si>
    <t>Изготовление паспортов БТИ</t>
  </si>
  <si>
    <t>Расчет оценки пожарного риска</t>
  </si>
  <si>
    <t>Приобретение и обслуживание програмного обеспечения</t>
  </si>
  <si>
    <t>Антивирус Касперского</t>
  </si>
  <si>
    <t>Оказание информационных услуг с использованием экземпляра системы Консультант+</t>
  </si>
  <si>
    <t>Подготовка и оформление договора</t>
  </si>
  <si>
    <t>Непроизводственные затраты (затраты времени на дорогу туда и обратно)</t>
  </si>
  <si>
    <t>Профессиональная гигиеническая подготовка и аттестация должностных лиц</t>
  </si>
  <si>
    <t>Проведение лекций должностным лицам и работникам объектов хозяйственной и иной деятельности по вопросам обеспечения санитарно-эпидемиологического благополучия: на 1 человека</t>
  </si>
  <si>
    <t>чел.</t>
  </si>
  <si>
    <t>Консультация по вопросам санитарного законодательства: на 1 человека</t>
  </si>
  <si>
    <t>Аттестация должностных лиц и работников организаций, деятельность которых связана с производством, хранением,транспортировкой и реализацией пищевых продуктов, питьевой воды, воспитанием и обучением детей, коммунальными бытовым обслуживанием населения: в форме тестового контроля результатов проф-ной гигиенич.подготовки с оформлением и защитой личной медицинской книжки голографической маркой (на 1 человека)</t>
  </si>
  <si>
    <t>Выдача, оформление, защита личной медицинской книжки (новой ЛМК) голографическими марками</t>
  </si>
  <si>
    <t>16</t>
  </si>
  <si>
    <t>Курьерские услуги</t>
  </si>
  <si>
    <t>г. Красноярск до 0,5 кг</t>
  </si>
  <si>
    <t>г. Красноярск до 1 кг</t>
  </si>
  <si>
    <t>г. Москва до 0,5 кг</t>
  </si>
  <si>
    <t>г. Москва до 1 кг</t>
  </si>
  <si>
    <t>17</t>
  </si>
  <si>
    <t>Курсы повышения кваллификации в рамках ФЗ-44</t>
  </si>
  <si>
    <t>Обучение по ФГОС</t>
  </si>
  <si>
    <t>Обучение по професии лифтер малых грузовых лифтов</t>
  </si>
  <si>
    <t>18</t>
  </si>
  <si>
    <t>Монтажные (демонтажные, электромонтажные) работы учебно-игрового оборудования; прогулочных площадок, оборудования</t>
  </si>
  <si>
    <t>Составление и изготовление планов эвакуации</t>
  </si>
  <si>
    <t>1</t>
  </si>
  <si>
    <t>2</t>
  </si>
  <si>
    <t>3</t>
  </si>
  <si>
    <t xml:space="preserve">Монтажные (демонтажные, электромонтажные) работы учебно-игрового оборудования; прогулочных площадок, оборудования
</t>
  </si>
  <si>
    <t xml:space="preserve">Изготовление стендов;                 
Изготовление и монтаж вертикальных жалюзи             </t>
  </si>
  <si>
    <t>май</t>
  </si>
  <si>
    <t>июль</t>
  </si>
  <si>
    <t>август</t>
  </si>
  <si>
    <t>сентябрь</t>
  </si>
  <si>
    <t>ноябрь</t>
  </si>
  <si>
    <t>декабрь</t>
  </si>
  <si>
    <t xml:space="preserve">Мягкий инвентарь </t>
  </si>
  <si>
    <t>Итого:</t>
  </si>
  <si>
    <t>Линолеум</t>
  </si>
  <si>
    <t>Лакокрасочная продукция</t>
  </si>
  <si>
    <t>Сантехнические материалы и оборудование</t>
  </si>
  <si>
    <t>Стекло, оконные блоки</t>
  </si>
  <si>
    <t>Электропродукция</t>
  </si>
  <si>
    <t>Строительные инструменты, прочие строительные материалы</t>
  </si>
  <si>
    <t>Средства для дезинфекции (хлорка и др.)</t>
  </si>
  <si>
    <t>Знаки пожарной безопасности</t>
  </si>
  <si>
    <t>Изделия медицинского назначения расходные материалы</t>
  </si>
  <si>
    <t>Медицинское оборудование</t>
  </si>
  <si>
    <t>Измерительные приборы</t>
  </si>
  <si>
    <t>Сантехническое оборудование</t>
  </si>
  <si>
    <t xml:space="preserve">Бытовая техника </t>
  </si>
  <si>
    <t>Пожарное оборудование</t>
  </si>
  <si>
    <t>Предметы интерьера</t>
  </si>
  <si>
    <t>Канцелярия</t>
  </si>
  <si>
    <t>Музыкальные инструменты</t>
  </si>
  <si>
    <t>Компьютерная техника</t>
  </si>
  <si>
    <t>ИТОГО
I квартал</t>
  </si>
  <si>
    <t>ИТОГО
II квартал</t>
  </si>
  <si>
    <t>ИТОГО
III квартал</t>
  </si>
  <si>
    <t>ИТОГО
IV квартал</t>
  </si>
  <si>
    <t>Натуральный показатель</t>
  </si>
  <si>
    <t>Стоимость услуги (тарифы) с НДС, рублей</t>
  </si>
  <si>
    <t>1.</t>
  </si>
  <si>
    <t>1.1.</t>
  </si>
  <si>
    <t>АП за техническое обслуживание. Телефонный аппарат с проводкой до кабельной коробки (учрежденческий)</t>
  </si>
  <si>
    <t>1.2.</t>
  </si>
  <si>
    <t>1.3.</t>
  </si>
  <si>
    <t>Предоставление местного телефонного соединения с абонентского номера индивидуального пользования</t>
  </si>
  <si>
    <t>1.4.</t>
  </si>
  <si>
    <t>Предоставление абоненту в постоянное пользование абонентской линии независимо от ее типа</t>
  </si>
  <si>
    <t>1.5.</t>
  </si>
  <si>
    <t>АП за техническое обслуживание. Телефонный аппарат с линией связи до РШ, АТС (учрежденческий)</t>
  </si>
  <si>
    <t>1.6.</t>
  </si>
  <si>
    <t>АП за предоставление доступа к сети местной телефонной связи абонентского устройства с односторонней связью</t>
  </si>
  <si>
    <t>1.7.</t>
  </si>
  <si>
    <t>АП за ДВО "Автоматическое определение номера (АОН)</t>
  </si>
  <si>
    <t>1.8.</t>
  </si>
  <si>
    <t>1.9.</t>
  </si>
  <si>
    <t>АП за аналоговый телефонный аппарат с подключением к УПАТС без выхода на ГТС, в зоне действия УПАТС</t>
  </si>
  <si>
    <t>1.10.</t>
  </si>
  <si>
    <t>АП за системный телефонный аппарат с подключением к УПАТС без выхода на ГТС, в зоне действия УПАТС</t>
  </si>
  <si>
    <t>1.11.</t>
  </si>
  <si>
    <t>АП за предоставление доступа к сети местной телефонной связи не зависимо от типа абонентской линии основного абонентского устройства с номером АТС другой зоны действия (при подаче через два и более кроссов)</t>
  </si>
  <si>
    <t>1.12.</t>
  </si>
  <si>
    <t>Предоставление абоненту в постоянное пользование абонентской линии независимо от ее типа с использованием спаренной схемы включения</t>
  </si>
  <si>
    <t>1.13.</t>
  </si>
  <si>
    <t>Предоставление местного телефонного соединения с абонентского номера при спаренной схеме включения</t>
  </si>
  <si>
    <t>1.14.</t>
  </si>
  <si>
    <t>Предоставление доступа к сети местной телефонной связи дополнительного телефонного аппарата</t>
  </si>
  <si>
    <t>1.15.</t>
  </si>
  <si>
    <t>Выдача подробной расшифровки МГ/МН телефонных разговоров и услуг Интернет за один расчетный период в адрес электронной почты</t>
  </si>
  <si>
    <t>2.</t>
  </si>
  <si>
    <t>3.</t>
  </si>
  <si>
    <t>Услуги автоматической междугородней и международней телефонной связи</t>
  </si>
  <si>
    <t>4.</t>
  </si>
  <si>
    <t>Услуги связи по тарифному плану "Квалифицированный Голд"</t>
  </si>
  <si>
    <t>5.</t>
  </si>
  <si>
    <t>Услуги сотовой связи</t>
  </si>
  <si>
    <t>6.</t>
  </si>
  <si>
    <t>Прочие расходы (восстан-е линии связи, уст-ка доп. телефонов, предост-е доступа к мест. телеф. связи и др.)</t>
  </si>
  <si>
    <t>7.</t>
  </si>
  <si>
    <t>Почтовые услуги</t>
  </si>
  <si>
    <t>7.1.</t>
  </si>
  <si>
    <t>7.2.</t>
  </si>
  <si>
    <t>Предоплата за польз-е ячейкой абонементного почтового шкафа</t>
  </si>
  <si>
    <t>7.3.</t>
  </si>
  <si>
    <t>Прочие услуги (экспресс-почта, бандероли, ценные посылки и др.)</t>
  </si>
  <si>
    <t>7.4.</t>
  </si>
  <si>
    <t>Заказные письма</t>
  </si>
  <si>
    <t>8.</t>
  </si>
  <si>
    <t>Абон. обслужив-е (электронный документооборот)</t>
  </si>
  <si>
    <t>9.</t>
  </si>
  <si>
    <t>Услуги доступа к сети Интернет</t>
  </si>
  <si>
    <t>№ п/п</t>
  </si>
  <si>
    <t>Отопление</t>
  </si>
  <si>
    <t>Горячее водоснабжение (компонент на тепловую энергию)</t>
  </si>
  <si>
    <t>Холодное водоснабжение</t>
  </si>
  <si>
    <t>Учреждение, ответственное за проведение мероприятия</t>
  </si>
  <si>
    <t>город, район</t>
  </si>
  <si>
    <t>Наименование учреждения</t>
  </si>
  <si>
    <t>разбивка кассового плана помесячно</t>
  </si>
  <si>
    <t>январь</t>
  </si>
  <si>
    <t>февраль</t>
  </si>
  <si>
    <t>март</t>
  </si>
  <si>
    <t>апрель</t>
  </si>
  <si>
    <t>июнь</t>
  </si>
  <si>
    <t>октябрь</t>
  </si>
  <si>
    <t>месяц проведения мероприятия</t>
  </si>
  <si>
    <t>Мужчины</t>
  </si>
  <si>
    <t>Женщины</t>
  </si>
  <si>
    <t>после 40 лет</t>
  </si>
  <si>
    <t>до 40 лет</t>
  </si>
  <si>
    <t>Педагогический персонал</t>
  </si>
  <si>
    <t>АУП (административно -управленческий), УВП(учебно-вспомогательный)</t>
  </si>
  <si>
    <t>Сумма, руб.</t>
  </si>
  <si>
    <t>X</t>
  </si>
  <si>
    <t>ВЫПЛАТЫ ВСЕГО для СГОЗ</t>
  </si>
  <si>
    <t>Предоплата за пользование ячейкой абонементного почтового шкафа</t>
  </si>
  <si>
    <t>Ремонт и техн. обслуживание оргтехники и копировально-множительного оборудования, музыкал. оборудования и инструментов, используемых работниками, обучающимися; ремонт ученической мебели, рабочего места работника</t>
  </si>
  <si>
    <t>Заправка и восстановление картриджей, диагностика и определение неисправности компьютерного оборудования, используемого работниками, обучающимися</t>
  </si>
  <si>
    <t>Оформление пакета документов по обоснованию отнесения отходов к I - V классам опасности для окружающей среды</t>
  </si>
  <si>
    <t>Приобретение и обслуживание программного обеспечения</t>
  </si>
  <si>
    <t>Участие в семинарах, курсах повышения квалификации, конференциях, спортивных мероприятиях</t>
  </si>
  <si>
    <t>Услуги инкассации наличных денег полистным пересчетом</t>
  </si>
  <si>
    <t>Арендная плата за пользование имуществом, в том числе:</t>
  </si>
  <si>
    <t>Транспортные услуги, в том числе:</t>
  </si>
  <si>
    <t>Коммунальные услуги, в том числе:</t>
  </si>
  <si>
    <t>Работы, услуги по содержанию имущества, в том числе:</t>
  </si>
  <si>
    <t>Прочие расходы, в том числе:</t>
  </si>
  <si>
    <t>из них: Пособия по социальной помощи населению, в том числе:</t>
  </si>
  <si>
    <t>Пособия по социальной помощи населению</t>
  </si>
  <si>
    <t>Оплата работ, услуг, всего, из них:</t>
  </si>
  <si>
    <t>Прочие выплаты, в том числе:</t>
  </si>
  <si>
    <t>Текущий ремонт оборудования, в том числе:</t>
  </si>
  <si>
    <t>Прочие работы, услуги, в том числе:</t>
  </si>
  <si>
    <t>Социальное обеспечение, всего, из них:</t>
  </si>
  <si>
    <t>Пособия по социальной помощи населению, в том числе:</t>
  </si>
  <si>
    <t>Поступление нефинансовых активов, всего, из них:</t>
  </si>
  <si>
    <t>Увеличение стоимости материальных запасов, в том числе:</t>
  </si>
  <si>
    <t>Прочие услуги (экспресс-почта, бандероли, ценные посылки, телеграммы и др.)</t>
  </si>
  <si>
    <t>Внутренние мероприятия (приобретение кубков, медалей, ценных подарков, грамот, дипломов, цветов, воздушных шаров и др.)</t>
  </si>
  <si>
    <t>Увеличение стоимости основных средств, в том числе:</t>
  </si>
  <si>
    <t>ТО и ремонт систем видеонаблюдения (п. Снежногорск)</t>
  </si>
  <si>
    <t>I блок - Субсидии на выполнение мун. задания (местный бюджет)</t>
  </si>
  <si>
    <t>V блок - Субсидии на иные цели (местный и краевой бюджеты)</t>
  </si>
  <si>
    <t>Поступления от оказания услуг (выполнения работ) на платной основе и от иной приносящей доход деятельности, Код доп.ЭК 810</t>
  </si>
  <si>
    <t>Безвозмездные поступления, Код доп.ЭК 820</t>
  </si>
  <si>
    <t>Итого для СГОЗ</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</si>
  <si>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 в том числе:</t>
  </si>
  <si>
    <t>Остатки пр. лет (доходы от оказания платных услуг, Код доп.ЭК 810)</t>
  </si>
  <si>
    <t>Остатки пр. лет (безвозмездные поступления, Код доп.ЭК 820)</t>
  </si>
  <si>
    <t>10.</t>
  </si>
  <si>
    <t>11.</t>
  </si>
  <si>
    <t>12.</t>
  </si>
  <si>
    <t>13.</t>
  </si>
  <si>
    <t>14.</t>
  </si>
  <si>
    <t>15.</t>
  </si>
  <si>
    <t>16.</t>
  </si>
  <si>
    <t>Текущий ремонт и техн. обслуживание оборудования, приборов и инвентаря, используемого пед. работниками, обучающимися</t>
  </si>
  <si>
    <t>Подключение к глобальной информационной сети Интернет, абонентская плата</t>
  </si>
  <si>
    <t>955</t>
  </si>
  <si>
    <t>Мероприятие 1.3. "Организация отдыха несовершеннолетних граждан в городских трудовых отрядах школьников"</t>
  </si>
  <si>
    <t>00000000000000000112</t>
  </si>
  <si>
    <t>00000000000000000244</t>
  </si>
  <si>
    <r>
      <t xml:space="preserve">Финансирование на начало года </t>
    </r>
    <r>
      <rPr>
        <b/>
        <sz val="12"/>
        <color indexed="10"/>
        <rFont val="Times New Roman"/>
        <family val="1"/>
        <charset val="204"/>
      </rPr>
      <t xml:space="preserve">(переходящие остатки прошлых лет на лицевых счетах)
 </t>
    </r>
    <r>
      <rPr>
        <b/>
        <sz val="12"/>
        <rFont val="Times New Roman"/>
        <family val="1"/>
        <charset val="204"/>
      </rPr>
      <t>Код доп.ЭК 842 
(местный бюджет)</t>
    </r>
  </si>
  <si>
    <r>
      <t xml:space="preserve">Финансирование на начало года </t>
    </r>
    <r>
      <rPr>
        <b/>
        <sz val="12"/>
        <color indexed="10"/>
        <rFont val="Times New Roman"/>
        <family val="1"/>
        <charset val="204"/>
      </rPr>
      <t xml:space="preserve">(переходящие остатки прошлых лет на лицевых счетах)
 </t>
    </r>
    <r>
      <rPr>
        <b/>
        <sz val="12"/>
        <rFont val="Times New Roman"/>
        <family val="1"/>
        <charset val="204"/>
      </rPr>
      <t>Код доп.ЭК 842
(краевой бюджет)</t>
    </r>
  </si>
  <si>
    <t>Местный бюджет (Код доп.ЭК 000)</t>
  </si>
  <si>
    <t>!!! Изменения между услугами вносить в данных графах</t>
  </si>
  <si>
    <t>Остатки пр. лет, субсидия на иные цели (местный бюджет)</t>
  </si>
  <si>
    <t>Остатки пр. лет, субсидия на иные цели (краевой бюджет)</t>
  </si>
  <si>
    <t>ИТОГО МЗ+ИЦ</t>
  </si>
  <si>
    <t>Информация (декларация) об энергосбережении и о повышении энергетической эффективности</t>
  </si>
  <si>
    <t>КБК 06507070230103110244</t>
  </si>
  <si>
    <t>КБК 06507071700000130244</t>
  </si>
  <si>
    <t xml:space="preserve">Краевой бюджет </t>
  </si>
  <si>
    <t>ИТОГО 
краевой бюджет</t>
  </si>
  <si>
    <t>ИТОГО
местный бюджет</t>
  </si>
  <si>
    <t>Вневедомственная (в том числе пожарная) охрана, охранная и пожарная сигнализация (установка, наладка и эксплуатация), в том числе</t>
  </si>
  <si>
    <t>Услуги по предоставлению гидрометеорологических сведений</t>
  </si>
  <si>
    <t>Мел ученический</t>
  </si>
  <si>
    <t>Бумага</t>
  </si>
  <si>
    <t>Хозяйственный инвентарь</t>
  </si>
  <si>
    <t>Электропродукция (люстры, бра, облучатели, световое табло)</t>
  </si>
  <si>
    <t>Местный бюджет</t>
  </si>
  <si>
    <t>Ед. изм.</t>
  </si>
  <si>
    <t>Итого</t>
  </si>
  <si>
    <t>Остатки пр. лет (пени, штрафы, иное возмещение ущерба по договорам ГПХ, Код доп.ЭК 860)</t>
  </si>
  <si>
    <t>Пени, штрафы, иное возмещение ущерба по договорам ГПХ, Код доп.ЭК 860</t>
  </si>
  <si>
    <t>Справочно остатки прошлых лет:</t>
  </si>
  <si>
    <t>Водоснабжение</t>
  </si>
  <si>
    <t>Канализация</t>
  </si>
  <si>
    <t>Комплексное техническое обслуживание инженерных систем и систем видеонаблюдения</t>
  </si>
  <si>
    <t>Дератизация, дезинсекция</t>
  </si>
  <si>
    <t xml:space="preserve">ТО и ремонт систем видеонаблюдения </t>
  </si>
  <si>
    <t>Лабораторные исследования (исследование воды и смывов плавательных бассейнов, почвы, песка, микроклимата, продуктов и готовых блюд)</t>
  </si>
  <si>
    <t>Хозяйственные товары и хозяйственный инвентарь (инструменты и принадлежности технического персонала и т.д.)</t>
  </si>
  <si>
    <t xml:space="preserve">Мебель </t>
  </si>
  <si>
    <t>Моющие, чистящие средства (восстанавливающие крема, эмульсии в соответствии с нормами СИЗ)</t>
  </si>
  <si>
    <t xml:space="preserve">Дверные коробки, полотна и комплектующие к ним </t>
  </si>
  <si>
    <t xml:space="preserve">Приобретение расходных материалов для устранения замечаний по предписаниям и выполнения перспективного плана </t>
  </si>
  <si>
    <t>Спец. одежда для обслуживающего персонала</t>
  </si>
  <si>
    <t>Возмещение расходов, связанных со служебными командировками (проживание в служебных командировках)</t>
  </si>
  <si>
    <t>Вычислительная и копировально-множительная техника</t>
  </si>
  <si>
    <t>Мебель офисная</t>
  </si>
  <si>
    <t>Средства связи и телекоммуникаций</t>
  </si>
  <si>
    <t>Расходные материалы для принтеров и множительной техники (картриджи, дискеты, тонеры)</t>
  </si>
  <si>
    <t>Запасные части к вычислительной и оргтехнике</t>
  </si>
  <si>
    <t>Запасные части к средствам связи</t>
  </si>
  <si>
    <t>Золотые медали "За особые успехи в учении"</t>
  </si>
  <si>
    <t>Внутренние мероприятия (приобретение кубков, медалей, ценных подарков, свидетельств, грамот, дипломов обучающихся и др.)</t>
  </si>
  <si>
    <t>Приобретение основных средств, в том числе:</t>
  </si>
  <si>
    <t>Приобретение расходных материалов, в том числе:</t>
  </si>
  <si>
    <t>УЧЕБНИКИ</t>
  </si>
  <si>
    <t>Спортивное оборудование и инвентарь</t>
  </si>
  <si>
    <t>Мебель для учебных целей</t>
  </si>
  <si>
    <t>Наглядные и звуковые пособия (видеокассеты, аудиокассеты, слайды и т.д.) и экспонаты</t>
  </si>
  <si>
    <t>Учебные и методические пособия, справочная литература, художеств. литература для пополнения библиотечных фондов</t>
  </si>
  <si>
    <t>Предметы инвентаря для учебных и лабораторных занятий</t>
  </si>
  <si>
    <t>Приобретение мягкого инвентаря, в том числе:</t>
  </si>
  <si>
    <t>Химические реактивы, семена</t>
  </si>
  <si>
    <t>Классные журналы</t>
  </si>
  <si>
    <t>Строительные материалы, необходимые для обучения по предмету "Технология"</t>
  </si>
  <si>
    <t>Материалы для учебных и лабораторных занятий</t>
  </si>
  <si>
    <t>Счета прошлых лет</t>
  </si>
  <si>
    <r>
      <t xml:space="preserve">Экономия/дефицит средств по заключенному договору, +/-
</t>
    </r>
    <r>
      <rPr>
        <b/>
        <sz val="12"/>
        <color indexed="10"/>
        <rFont val="Times New Roman"/>
        <family val="1"/>
        <charset val="204"/>
      </rPr>
      <t>(графа 7 - графа 8)</t>
    </r>
  </si>
  <si>
    <r>
      <rPr>
        <b/>
        <sz val="12"/>
        <color indexed="10"/>
        <rFont val="Times New Roman"/>
        <family val="1"/>
        <charset val="204"/>
      </rPr>
      <t xml:space="preserve">!!! </t>
    </r>
    <r>
      <rPr>
        <b/>
        <sz val="12"/>
        <rFont val="Times New Roman"/>
        <family val="1"/>
        <charset val="204"/>
      </rPr>
      <t>Счета, акцептованные руководителем и переданные бухгалтеру на оплату</t>
    </r>
  </si>
  <si>
    <t>Городские культурно-массовые мероприятия (звукосветотехническое сопровождение, изготовление плакеток)!!!</t>
  </si>
  <si>
    <t>Текущий ремонт зданий, в том числе:</t>
  </si>
  <si>
    <t>Укладка керамической плитки в пищеблоке, медкабинете, туалетах</t>
  </si>
  <si>
    <t>Укладка линолеума</t>
  </si>
  <si>
    <t>Установка противопожарных дверей/люков</t>
  </si>
  <si>
    <t>Демонтаж/монтаж дверных блоков</t>
  </si>
  <si>
    <t>Демонтаж/монтаж оконных блоков</t>
  </si>
  <si>
    <t>Ремонтно-строительные работы в помещениях</t>
  </si>
  <si>
    <t>Прочие расходы по устранению замечаний надзорных органов (огнезащитная обработка штор сцены актового зала, замена оборудования системы ПС и СОУЭ, замена светильников и др.)</t>
  </si>
  <si>
    <t>Учебное оборудование для кабинетов и лабораторий, аппаратура, приборы, машины, станки и др. спец. оборудование для учебных целей</t>
  </si>
  <si>
    <t>Торгово-технологическое и холодильное оборудование</t>
  </si>
  <si>
    <t>Торгово-технологическое и холодильное оборудование оборудование - бывш. ОБЖ!!!</t>
  </si>
  <si>
    <t>1. !!! ДОБАВЛЯТЬ И УДАЛЯТЬ СТРОКИ и СТОЛБЦЫ СТРОГО ЗАПРЕЩЕНО</t>
  </si>
  <si>
    <t xml:space="preserve">4. КБК (20 знаков) = КВСР (3 знака)+ КФСР (4 знака) + КЦСР (10 знаков) + КВР (3 знака) </t>
  </si>
  <si>
    <t xml:space="preserve">3. КБК (20 знаков) = КВСР (3 знака)+ КФСР (4 знака) + КЦСР (10 знаков) + КВР (3 знака) </t>
  </si>
  <si>
    <t>Вознаграждение по договорам ГПХ с учетом СВ</t>
  </si>
  <si>
    <t>Предоставление субсидий МБУ, МАУ на иные цели, имеющих целевое назначение</t>
  </si>
  <si>
    <r>
      <t xml:space="preserve">Мероприятие целевой направленности!!! </t>
    </r>
    <r>
      <rPr>
        <sz val="12"/>
        <rFont val="Times New Roman"/>
        <family val="1"/>
        <charset val="204"/>
      </rPr>
      <t>- поэтапная модернизация искусственной освещенности рабочих мест учащихся общеобразовательных учреждений (светильники в классах)</t>
    </r>
  </si>
  <si>
    <t>остатки пр. лет</t>
  </si>
  <si>
    <r>
      <t xml:space="preserve">Финансирование на начало года </t>
    </r>
    <r>
      <rPr>
        <b/>
        <sz val="12"/>
        <color indexed="10"/>
        <rFont val="Times New Roman"/>
        <family val="1"/>
        <charset val="204"/>
      </rPr>
      <t>(переходящие остатки прошлых лет на лицевых счетах)</t>
    </r>
    <r>
      <rPr>
        <b/>
        <sz val="12"/>
        <rFont val="Times New Roman"/>
        <family val="1"/>
        <charset val="204"/>
      </rPr>
      <t xml:space="preserve">
Код доп.ЭК 832</t>
    </r>
  </si>
  <si>
    <t>15</t>
  </si>
  <si>
    <t>Итого,
руб. (с НДС)</t>
  </si>
  <si>
    <t xml:space="preserve">МБОУ "Средняя общ. школа N 17" </t>
  </si>
  <si>
    <t>профильные школы:
Охрана общественного порядка (ЛАГЕРЬ)</t>
  </si>
  <si>
    <t>Итого руб. (с НДС)</t>
  </si>
  <si>
    <t>Услуги по утилизации, в т.ч.</t>
  </si>
  <si>
    <t>1.4.1</t>
  </si>
  <si>
    <t>1.4.2</t>
  </si>
  <si>
    <t>Ведение технической документации, в т.ч.</t>
  </si>
  <si>
    <t>…</t>
  </si>
  <si>
    <t>4</t>
  </si>
  <si>
    <t>Обучение по программе "Электробезопасность"</t>
  </si>
  <si>
    <t>Обучение по программе "Охрана труда"</t>
  </si>
  <si>
    <t>Обучение по программе "Пожарно-технический минимум"</t>
  </si>
  <si>
    <t>4.5</t>
  </si>
  <si>
    <t>4.6</t>
  </si>
  <si>
    <t>4.7</t>
  </si>
  <si>
    <t>4.8</t>
  </si>
  <si>
    <t>4.9</t>
  </si>
  <si>
    <t>4.10</t>
  </si>
  <si>
    <t>4.11</t>
  </si>
  <si>
    <t>4.12</t>
  </si>
  <si>
    <t>5</t>
  </si>
  <si>
    <t xml:space="preserve">Услуги инкасации наличных денег </t>
  </si>
  <si>
    <t>Изготовление и монтаж, в т.ч.</t>
  </si>
  <si>
    <t>Изготовление печатей, штампов, табличек</t>
  </si>
  <si>
    <t>Изготовление полиграфической продукции (банеров, вывесок,  визиток, бланочной продукции, номерков, флагов)</t>
  </si>
  <si>
    <t>7.3</t>
  </si>
  <si>
    <t xml:space="preserve">                     
Изготовление и монтаж вертикальных жалюзи</t>
  </si>
  <si>
    <t>7.4</t>
  </si>
  <si>
    <t xml:space="preserve">                     
Изготовление и монтаж стендов</t>
  </si>
  <si>
    <t>7.5</t>
  </si>
  <si>
    <t>7.6</t>
  </si>
  <si>
    <t>7.7</t>
  </si>
  <si>
    <t>7.8</t>
  </si>
  <si>
    <t>7.9</t>
  </si>
  <si>
    <t>8</t>
  </si>
  <si>
    <t>Прочие услуги, в т.ч.</t>
  </si>
  <si>
    <t>Производственный контроль: исследование воды плавательных бассейнов; исследование питьевой воды; исследование почвы и песка; исследование микроклимата; исследование пищевой и непищевой продукции</t>
  </si>
  <si>
    <t>8.2.1</t>
  </si>
  <si>
    <t>В соответствии с ПРИКАЗом МинЗдрав от 29 июня 2000 г. N 229 О ПРОФЕССИОНАЛЬНОЙ ГИГИЕНИЧЕСКОЙ ПОДГОТОВКЕ И АТТЕСТАЦИИ ДОЛЖНОСТНЫХ ЛИЦ И РАБОТНИКОВ ОРГАНИЗАЦИЙ "
1. Профессиональная гигиеническая подготовка проводится при приеме на работу и в дальнейшем с периодичностью:
- для должностных лиц и работников организаций, деятельность которых связана с производством, хранением, транспортировкой и реализацией мясо - молочной и кремово - кондитерской продукции, детского питания, питания дошкольников, - ежегодно, исходя из того, что данный контингент работников является наиболее вероятным источником "риска для здоровья населения;
- для остальных категорий работников - 1 раз в 2 года.</t>
  </si>
  <si>
    <t>8.2.2</t>
  </si>
  <si>
    <t>8.2.3</t>
  </si>
  <si>
    <t>8.2.4</t>
  </si>
  <si>
    <t>8.2.5</t>
  </si>
  <si>
    <t>8.2.6</t>
  </si>
  <si>
    <t>8.3.1</t>
  </si>
  <si>
    <t>8.3.2</t>
  </si>
  <si>
    <t>8.3.3</t>
  </si>
  <si>
    <t>8.3.4</t>
  </si>
  <si>
    <t>8.4</t>
  </si>
  <si>
    <t>8.5</t>
  </si>
  <si>
    <t>Услуги ГИВЦ</t>
  </si>
  <si>
    <t>8.6</t>
  </si>
  <si>
    <t xml:space="preserve">Нотариальные услуги </t>
  </si>
  <si>
    <t>8.7</t>
  </si>
  <si>
    <t>8.8</t>
  </si>
  <si>
    <t>8.9</t>
  </si>
  <si>
    <t>Размещение рекламы (объявлений)</t>
  </si>
  <si>
    <t>8.10</t>
  </si>
  <si>
    <t>8.11</t>
  </si>
  <si>
    <t>8.12</t>
  </si>
  <si>
    <t>8.13</t>
  </si>
  <si>
    <t>8.14</t>
  </si>
  <si>
    <t>8.15</t>
  </si>
  <si>
    <t>8.16</t>
  </si>
  <si>
    <t>8.17</t>
  </si>
  <si>
    <t>8.18</t>
  </si>
  <si>
    <t>8.19</t>
  </si>
  <si>
    <t>8.20</t>
  </si>
  <si>
    <t>8.21</t>
  </si>
  <si>
    <t>8.22</t>
  </si>
  <si>
    <t>8.23</t>
  </si>
  <si>
    <t>8.24</t>
  </si>
  <si>
    <t>9</t>
  </si>
  <si>
    <t>Мероприятия целевой направленности, в т.ч.</t>
  </si>
  <si>
    <t>Питиние в период проведения учебных сборов (юноши)</t>
  </si>
  <si>
    <t>Питиние в период проведения учебных сборов (девушки)</t>
  </si>
  <si>
    <t>Питиние в период проведения ВСИ "Патриот"</t>
  </si>
  <si>
    <t>6.2</t>
  </si>
  <si>
    <t>Кол - во</t>
  </si>
  <si>
    <t>Цена товаров, с учетом НДС, руб.</t>
  </si>
  <si>
    <t xml:space="preserve">Объем финансирования, тыс.руб. </t>
  </si>
  <si>
    <t>I</t>
  </si>
  <si>
    <t>Картриджи</t>
  </si>
  <si>
    <t>II</t>
  </si>
  <si>
    <t>Бумага офисная</t>
  </si>
  <si>
    <t>III</t>
  </si>
  <si>
    <t>Зап.части к компьютерной технике</t>
  </si>
  <si>
    <t>IV</t>
  </si>
  <si>
    <t>Канцелярские товары</t>
  </si>
  <si>
    <t>V</t>
  </si>
  <si>
    <t>Хозяйственные товары и инвентарь</t>
  </si>
  <si>
    <t>VI</t>
  </si>
  <si>
    <t>Моющие чистящие  товары (с учетом смывающих и обезвреживающих средств СИЗ (мыло,крем)), средства для дезинфекции</t>
  </si>
  <si>
    <t>VII</t>
  </si>
  <si>
    <t>Прочие строительные материалы</t>
  </si>
  <si>
    <t>VIII</t>
  </si>
  <si>
    <t>Инструмены и электротовары</t>
  </si>
  <si>
    <t>IX</t>
  </si>
  <si>
    <t>Прочие (указать)</t>
  </si>
  <si>
    <t>ИТОГО:</t>
  </si>
  <si>
    <t>Обоснование расходов на приобретение мягкого инвентаря*</t>
  </si>
  <si>
    <t>кол-во</t>
  </si>
  <si>
    <t>Постельное белье</t>
  </si>
  <si>
    <t>Спецодежда и спецобувь</t>
  </si>
  <si>
    <t>Ткани</t>
  </si>
  <si>
    <t>Обоснование расходов по приобретению основных средств</t>
  </si>
  <si>
    <t>Вид основного средства</t>
  </si>
  <si>
    <t>платные справочно</t>
  </si>
  <si>
    <t xml:space="preserve">общая сумма затрат, тыс.руб. </t>
  </si>
  <si>
    <t>действующая сеть</t>
  </si>
  <si>
    <t>новая сеть</t>
  </si>
  <si>
    <t>Оргтехника (компьютерная и оргтехника, телефоны, факсы, кино-, аудио-, видеотехника и т.д.)</t>
  </si>
  <si>
    <t>Хоз. товары и хоз. инвентарь (кухонный инвентарь, инструменты и принадлежности технического персонала и т.д.</t>
  </si>
  <si>
    <t>Бытовая техника (чайники, утюги, пылесосы, холодильники бытовые, т.д.)</t>
  </si>
  <si>
    <t>Учебно-игровое оборудование (оборудование для прогулочных площадок - цена данного вида товаров должна включать в себя доставку и установку )</t>
  </si>
  <si>
    <t>Свето-, звуко-, кино-, видео- оборудование</t>
  </si>
  <si>
    <t>XI</t>
  </si>
  <si>
    <t>Пожарное оборудование и средства индивидуальной защиты</t>
  </si>
  <si>
    <t>Измерительные приборы (манометры, термометры,гигрометры, тонометры, нивелиры и т.д.)</t>
  </si>
  <si>
    <t xml:space="preserve">Технологическое и прачечное оборудование </t>
  </si>
  <si>
    <t>Прочее (электротовары, предметы интерьера и т.д.)</t>
  </si>
  <si>
    <t>Доп.КР 941 "СОДЕРЖАНИЕ И ТЕХНИЧЕСКОЕ ОБСЛУЖИВАНИЕ ПОМЕЩЕНИЙ"</t>
  </si>
  <si>
    <t>ТО инженерных сетей (внешние и внутренние системы тепловодоснабжения и канализации, электроснабжения, электрическая система отопления "теплый" пол, аварийное обслужив-е)</t>
  </si>
  <si>
    <t>Посыпка противовогололедным материалом (граншлаком) подъездных путей и подходов к зданию учреждения</t>
  </si>
  <si>
    <t xml:space="preserve"> Многоквартирные дома серии НК-12, 111-84, 111-112, К-69, индивидуальные проекты ("улучшенной планировки"), в том числе:</t>
  </si>
  <si>
    <t>Содержание общедомового прибора учета электроэнергии</t>
  </si>
  <si>
    <t>Содержание телевизионной антенны коллективного пользования</t>
  </si>
  <si>
    <t>Содержание АУТВР (автоматизированный узел тепловодоресурсов)</t>
  </si>
  <si>
    <t xml:space="preserve"> Многоквартирные дома серии 1-447, 1-464, индивидуальные проекты ("сталинка", "хрущевка", "малоэтажные"), в том числе:</t>
  </si>
  <si>
    <t>Доп.КР 942 "ТЕКУЩИЙ РЕМОНТ ОБОРУДОВАНИЯ"</t>
  </si>
  <si>
    <t>Прочие расходы (замена оборудования системы видеонабл-я, ремонт бытовой техники, бытовых холодильников, стирального оборудования, изделий медтехники, средств измерений и др.)</t>
  </si>
  <si>
    <t>Услуги по ремонту ученической мебели, рабочего места пед. работника</t>
  </si>
  <si>
    <t>Доп.КР 947 "ПРОЧИЕ РАСХОДЫ ПО СОДЕРЖАНИЮ ИМУЩЕСТВА"</t>
  </si>
  <si>
    <t>Перезарядка (ОУ-6)</t>
  </si>
  <si>
    <t>Перезарядка (ОУ-7)</t>
  </si>
  <si>
    <t>Перезарядка (ОУ-8)</t>
  </si>
  <si>
    <t>Огнетушитель ОП-2</t>
  </si>
  <si>
    <t>Огнетушитель ОП-4</t>
  </si>
  <si>
    <t>Огнетушитель ОП-5</t>
  </si>
  <si>
    <t>Огнетушитель ОП-10</t>
  </si>
  <si>
    <t>Огнетушитель ОПУ-5</t>
  </si>
  <si>
    <t>Огнетушитель ОУ-1</t>
  </si>
  <si>
    <t>Огнетушитель ОУ-2</t>
  </si>
  <si>
    <t>Огнетушитель ОУ-3</t>
  </si>
  <si>
    <t>Огнетушитель ОУ-5</t>
  </si>
  <si>
    <t>Огнетушитель ОУ-6</t>
  </si>
  <si>
    <t>Огнетушитель ОУ-7</t>
  </si>
  <si>
    <t>Огнетушитель ОУ-8</t>
  </si>
  <si>
    <t>Огнетушитель ОУ-10</t>
  </si>
  <si>
    <t>стирка подушек с заменой наперника</t>
  </si>
  <si>
    <t>10.5</t>
  </si>
  <si>
    <t>стирка одеял (шерсть, полушерсть, синтетика)</t>
  </si>
  <si>
    <t>Весы настольные лабораторные</t>
  </si>
  <si>
    <t>Весы рычажные</t>
  </si>
  <si>
    <t>Весы товарные электронные TB-S-200</t>
  </si>
  <si>
    <t>Весы электронные до 50 кг</t>
  </si>
  <si>
    <t>Весы электронные свыше 50 кг</t>
  </si>
  <si>
    <t>Весы электронные тензометрические для статического взвешивания</t>
  </si>
  <si>
    <t>11.7</t>
  </si>
  <si>
    <t>Весы электронные медицинские ВЭМ-150</t>
  </si>
  <si>
    <t>11.8</t>
  </si>
  <si>
    <t>Весы медицинские РП-150М</t>
  </si>
  <si>
    <t>11.9</t>
  </si>
  <si>
    <t>Гигрометр психрометрический</t>
  </si>
  <si>
    <t>11.10</t>
  </si>
  <si>
    <t>Динамометр кистевой</t>
  </si>
  <si>
    <t>11.11</t>
  </si>
  <si>
    <t>Манометр технический (электроконтактный)</t>
  </si>
  <si>
    <t>11.12</t>
  </si>
  <si>
    <t>Психрометр аспирационный</t>
  </si>
  <si>
    <t>11.13</t>
  </si>
  <si>
    <t>Ростомер медицинский</t>
  </si>
  <si>
    <t>11.14</t>
  </si>
  <si>
    <t>Спирометр сухой</t>
  </si>
  <si>
    <t>11.15</t>
  </si>
  <si>
    <t>11.16</t>
  </si>
  <si>
    <t>Термоманометр</t>
  </si>
  <si>
    <t>11.17</t>
  </si>
  <si>
    <t>Термометр ртутный максимальный</t>
  </si>
  <si>
    <t>11.18</t>
  </si>
  <si>
    <t>Термометр медицинский с галлием без ртути</t>
  </si>
  <si>
    <t>11.19</t>
  </si>
  <si>
    <t>Тонометр автоматический</t>
  </si>
  <si>
    <t>11.20</t>
  </si>
  <si>
    <t>Тонометр механический</t>
  </si>
  <si>
    <t>11.21</t>
  </si>
  <si>
    <t>Трансформатор тока</t>
  </si>
  <si>
    <t>11.22</t>
  </si>
  <si>
    <t>Электросчетчик</t>
  </si>
  <si>
    <t>11.23</t>
  </si>
  <si>
    <t>11.24</t>
  </si>
  <si>
    <t>11.25</t>
  </si>
  <si>
    <t>11.26</t>
  </si>
  <si>
    <t>11.27</t>
  </si>
  <si>
    <t>11.28</t>
  </si>
  <si>
    <t>11.29</t>
  </si>
  <si>
    <t>ТО средств тревожной сигнализации (МБОУ "СШ № 14")</t>
  </si>
  <si>
    <t>17.</t>
  </si>
  <si>
    <t>Эксплуатационные услуги (содержание общего имущества в многоквартирном доме)</t>
  </si>
  <si>
    <t>ТО лифтов и лифтового оборудования</t>
  </si>
  <si>
    <t>Прачечные услуги и чистка ковров</t>
  </si>
  <si>
    <t xml:space="preserve">Услуги инкассации наличных денег </t>
  </si>
  <si>
    <t>Изготовление дополнительного сертификата ЭЦП для сдачи отчетности в ФСС в режиме "Обслуж. бухгалтерия"</t>
  </si>
  <si>
    <r>
      <rPr>
        <sz val="12"/>
        <color indexed="10"/>
        <rFont val="Times New Roman"/>
        <family val="1"/>
        <charset val="204"/>
      </rPr>
      <t xml:space="preserve">Мероприятие целевой направленности!!!
</t>
    </r>
    <r>
      <rPr>
        <sz val="12"/>
        <rFont val="Times New Roman"/>
        <family val="1"/>
        <charset val="204"/>
      </rPr>
      <t>Городские культурно-массовые мероприятия (звукосветотехническое сопровождение, изготовление плакеток)</t>
    </r>
  </si>
  <si>
    <r>
      <rPr>
        <sz val="12"/>
        <color indexed="10"/>
        <rFont val="Times New Roman"/>
        <family val="1"/>
        <charset val="204"/>
      </rPr>
      <t xml:space="preserve">Мероприятие целевой направленности!!!
</t>
    </r>
    <r>
      <rPr>
        <sz val="12"/>
        <rFont val="Times New Roman"/>
        <family val="1"/>
        <charset val="204"/>
      </rPr>
      <t>Питание в период проведения учебных сборов (юноши)</t>
    </r>
  </si>
  <si>
    <r>
      <rPr>
        <sz val="12"/>
        <color indexed="10"/>
        <rFont val="Times New Roman"/>
        <family val="1"/>
        <charset val="204"/>
      </rPr>
      <t>Мероприятие целевой направленности!!!</t>
    </r>
    <r>
      <rPr>
        <sz val="12"/>
        <rFont val="Times New Roman"/>
        <family val="1"/>
        <charset val="204"/>
      </rPr>
      <t xml:space="preserve">
Питание в период проведения учебных сборов (девушки)</t>
    </r>
  </si>
  <si>
    <t>Хоз. товары и хоз. инвентарь (кухонный инвентарь, инструменты и принадлежности технического персонала и т.д.)</t>
  </si>
  <si>
    <t>Учебно-игровое оборудование (оборудование для прогулочных площадок - цена данного вида товаров должна включать в себя доставку и установку)</t>
  </si>
  <si>
    <t>Инструменты и электротовары</t>
  </si>
  <si>
    <t>Моющие чистящие товары (с учетом смывающих и обезвреживающих средств СИЗ (мыло,крем)), средства для дезинфекции</t>
  </si>
  <si>
    <t>Приложение № 7.1</t>
  </si>
  <si>
    <t>Приложение № 8.2</t>
  </si>
  <si>
    <t xml:space="preserve">Расчет затрат по Доп.КР 925 "Услуги связи" 
</t>
  </si>
  <si>
    <t>I период заполнения</t>
  </si>
  <si>
    <t>Прочие расходы , в том числе:</t>
  </si>
  <si>
    <t>ИТОГО БЮДЖЕТ</t>
  </si>
  <si>
    <t xml:space="preserve">январь </t>
  </si>
  <si>
    <t>1 квартал</t>
  </si>
  <si>
    <t>2 квартал</t>
  </si>
  <si>
    <t>3 квартал</t>
  </si>
  <si>
    <t>4 квартал</t>
  </si>
  <si>
    <t>Итого год</t>
  </si>
  <si>
    <t>НТЭК</t>
  </si>
  <si>
    <t>МУП "КОС"</t>
  </si>
  <si>
    <t>Электрическая энергия</t>
  </si>
  <si>
    <t>Горячее в/снабжение (компонент на теплоноситель)</t>
  </si>
  <si>
    <t>Электрическая энергия (тыс.руб.) с НДС</t>
  </si>
  <si>
    <t>Отопление (тыс.руб.) с НДС</t>
  </si>
  <si>
    <t>Горячее водоснабжение (компонент на тепловую энергию), (тыс.руб.) с НДС</t>
  </si>
  <si>
    <t>Горячее в/снабжение (компонент на теплоноситель), (тыс.руб.) с НДС</t>
  </si>
  <si>
    <t>Водоотведение (тыс.руб.) с НДС</t>
  </si>
  <si>
    <t>Годовое потребление (тыс.руб) с НДС</t>
  </si>
  <si>
    <t xml:space="preserve"> </t>
  </si>
  <si>
    <t>№ счета</t>
  </si>
  <si>
    <t xml:space="preserve">Дата счета </t>
  </si>
  <si>
    <t>МУП ТПО "ТоргСервис"</t>
  </si>
  <si>
    <t>Комплексное техническое обслуживание зданий</t>
  </si>
  <si>
    <t>аукцион</t>
  </si>
  <si>
    <t>п.4</t>
  </si>
  <si>
    <t>п.5</t>
  </si>
  <si>
    <t>За какой период оплачивается услуга (работа)</t>
  </si>
  <si>
    <t>Пункт 
по 44-ФЗ 
(223-ФЗ)</t>
  </si>
  <si>
    <t>Сумма по счету итого, руб.</t>
  </si>
  <si>
    <t>Исполнитель, предоставляющий услугу (работу)</t>
  </si>
  <si>
    <t>Закупка по пункту 4, руб.</t>
  </si>
  <si>
    <t>Закупка по пункту 5, руб.</t>
  </si>
  <si>
    <t>Наименование услуги (работы)</t>
  </si>
  <si>
    <t>Бытовая техника (чайники, утюги, пылесосы, холодильники бытовые и т.д.)</t>
  </si>
  <si>
    <t>Свето-, звуко-, кино-, видеооборудование</t>
  </si>
  <si>
    <t>Измерительные приборы (манометры, термометры, гигрометры, тонометры, нивелиры и т.д.)</t>
  </si>
  <si>
    <t>Запасные части к компьютерной технике</t>
  </si>
  <si>
    <r>
      <t xml:space="preserve">Мероприятие целевой направленности!!! </t>
    </r>
    <r>
      <rPr>
        <b/>
        <sz val="12"/>
        <rFont val="Times New Roman"/>
        <family val="1"/>
        <charset val="204"/>
      </rPr>
      <t>Инженерные изыскания для подготовки проектной документации, строительства, реконструкции, капитального и текущего ремонта объектов; архитектурно-строительное проектирование (тек. ремонт - уличные светильники)</t>
    </r>
  </si>
  <si>
    <t>Субсидия на выполнение мун. задания (местный бюджет)</t>
  </si>
  <si>
    <r>
      <t xml:space="preserve">Мероприятие целевой направленности!!! 
</t>
    </r>
    <r>
      <rPr>
        <sz val="12"/>
        <rFont val="Times New Roman"/>
        <family val="1"/>
        <charset val="204"/>
      </rPr>
      <t>Городские мероприятия (приобретение кубков, медалей, ценных подарков, свидетельств, грамот, дипломов обучающихся и др.)</t>
    </r>
  </si>
  <si>
    <r>
      <t xml:space="preserve">Субсидия на выполнение мун. задания (краевой бюджет в части обеспечения деятельности </t>
    </r>
    <r>
      <rPr>
        <sz val="12"/>
        <color indexed="10"/>
        <rFont val="Times New Roman"/>
        <family val="1"/>
        <charset val="204"/>
      </rPr>
      <t>педагогического персонала и обучающихся</t>
    </r>
    <r>
      <rPr>
        <sz val="12"/>
        <rFont val="Times New Roman"/>
        <family val="1"/>
        <charset val="204"/>
      </rPr>
      <t>)</t>
    </r>
  </si>
  <si>
    <r>
      <t xml:space="preserve">Субсидия на выполнение мун. задания (краевой бюджет  в части обеспечения деятельности </t>
    </r>
    <r>
      <rPr>
        <sz val="12"/>
        <color indexed="10"/>
        <rFont val="Times New Roman"/>
        <family val="1"/>
        <charset val="204"/>
      </rPr>
      <t>административного и учебно-вспомогательного персонала</t>
    </r>
    <r>
      <rPr>
        <sz val="12"/>
        <rFont val="Times New Roman"/>
        <family val="1"/>
        <charset val="204"/>
      </rPr>
      <t>)</t>
    </r>
  </si>
  <si>
    <t>Субсидия на иные цели (местный бюджет)</t>
  </si>
  <si>
    <t>Субсидия на иные цели (краевой бюджет)</t>
  </si>
  <si>
    <t xml:space="preserve">Остатки пр. лет, субсидия на мун. задание (местный бюджет) </t>
  </si>
  <si>
    <t>Закупка по аукциону либо с единственным поставщиком, руб.</t>
  </si>
  <si>
    <t>Итого оплаченные счета за год</t>
  </si>
  <si>
    <r>
      <t xml:space="preserve">Финансирование на начало года
</t>
    </r>
    <r>
      <rPr>
        <b/>
        <sz val="12"/>
        <color rgb="FFFF0000"/>
        <rFont val="Times New Roman"/>
        <family val="1"/>
        <charset val="204"/>
      </rPr>
      <t>(переходящие остатки прошлых лет на лицевых счетах)</t>
    </r>
    <r>
      <rPr>
        <b/>
        <sz val="12"/>
        <rFont val="Times New Roman"/>
        <family val="1"/>
        <charset val="204"/>
      </rPr>
      <t xml:space="preserve"> - родит. плата, плата за питание сотрудников, платные услуги,
 Код доп.ЭК 810</t>
    </r>
  </si>
  <si>
    <r>
      <t xml:space="preserve">Финансирование на начало года
</t>
    </r>
    <r>
      <rPr>
        <b/>
        <sz val="12"/>
        <color rgb="FFFF0000"/>
        <rFont val="Times New Roman"/>
        <family val="1"/>
        <charset val="204"/>
      </rPr>
      <t xml:space="preserve">(переходящие остатки прошлых лет на лицевых счетах) </t>
    </r>
    <r>
      <rPr>
        <b/>
        <sz val="12"/>
        <rFont val="Times New Roman"/>
        <family val="1"/>
        <charset val="204"/>
      </rPr>
      <t>- безвозмездные поступления (в т.ч. гранты),
 Код доп.ЭК 820</t>
    </r>
  </si>
  <si>
    <r>
      <t xml:space="preserve">Финансирование на начало года
</t>
    </r>
    <r>
      <rPr>
        <b/>
        <sz val="12"/>
        <color rgb="FFFF0000"/>
        <rFont val="Times New Roman"/>
        <family val="1"/>
        <charset val="204"/>
      </rPr>
      <t>(переходящие остатки прошлых лет на лицевых счетах)</t>
    </r>
    <r>
      <rPr>
        <b/>
        <sz val="12"/>
        <rFont val="Times New Roman"/>
        <family val="1"/>
        <charset val="204"/>
      </rPr>
      <t xml:space="preserve"> - пени, штрафы, иное возмещение ущерба по договорам гражданско-правового характера,
 Код доп.ЭК 860</t>
    </r>
  </si>
  <si>
    <t>00000000000000000852
00000000000000000853</t>
  </si>
  <si>
    <r>
      <t>Мероприятие целевой направленности!!!</t>
    </r>
    <r>
      <rPr>
        <sz val="12"/>
        <rFont val="Times New Roman"/>
        <family val="1"/>
        <charset val="204"/>
      </rPr>
      <t xml:space="preserve"> 
Городские мероприятия (приобретение кубков, медалей, ценных подарков, грамот, дипломов, цветов, воздушных шаров и др.)</t>
    </r>
  </si>
  <si>
    <t>Техническое освидетельствование лифтов</t>
  </si>
  <si>
    <t xml:space="preserve">2. При акцептовании счета указывать КЦСР+Доп.КР, по которому должна быть произведена оплата </t>
  </si>
  <si>
    <t>Оплата проезда студентам, обучающимся по заочной форме обучения, к месту нахождения учебного заведения</t>
  </si>
  <si>
    <t>Приобретение (изготовление) подарочной и сувенирной продукции, не предназначенной для дальнейшей перепродажи (культурно-массовые и спортивно-массовые мероприятия), в том числе:</t>
  </si>
  <si>
    <t>Приобретение (изготовление) подарочной и сувенирной продукции, не предназначенной для дальнейшей перепродажи (культурно-массовые и спортивно-массовые мероприятия)</t>
  </si>
  <si>
    <t>06507020210201210853</t>
  </si>
  <si>
    <t>Выплата суточных, а также денежных средств на питание (при невозможности приобретения услуг по его организации), а также компенсация расходов на проезд и проживание в жилых помещениях (найм жилого помещения) спортсменам и студентам при их направлении на различного рода мероприятия (соревнования, олимпиады, учебную практику и иные мероприятия) и приглашенным лицам</t>
  </si>
  <si>
    <t>Налоги, пошлины и сборы</t>
  </si>
  <si>
    <t>Штрафы за нарушение законодательства о налогах и сборах, законодательства о страховых взносах, в том числе:</t>
  </si>
  <si>
    <t>Другие экономические санкции, в том числе:</t>
  </si>
  <si>
    <t>Налоги, пошлины и сборы, в том числе:</t>
  </si>
  <si>
    <t>00000000000000000853</t>
  </si>
  <si>
    <t>Иные расходы 
(расходы по исполнительным листам: госпошлина, услуги осмотра и производства экспертизы, услуги представителя и др.)</t>
  </si>
  <si>
    <t>Возмещение убытков и вреда 
(расходы по исполнительным листам: материальный ущерб и др.)</t>
  </si>
  <si>
    <t>Налоги, пошлины и сборы 
(плата за негативное воздействие на окружающую среду, госпошлина за переоформление лицензии на осуществление образовательной деятельности, услуги нотариуса, за переоформление свидетельства в связи с изменением наименования учреждения, для подачи документов в суд и др.)</t>
  </si>
  <si>
    <t>Штрафы за нарушение законодательства о налогах и сборах, законодательства о страховых взносах 
(пени и штрафы на недоимку по страховым взносам на ОПС, ОМС, ОСС от несчастных случев на производствеи проф. заболеваний, ОСС на случай врем. нетрудоспособности и в связи с материнством и др.)</t>
  </si>
  <si>
    <t>НЕ УКАЗАНО 
(административные штрафы, финансовые санкции за нарушение законодательства об индивидуальном (персонифицированном) учете и др.)</t>
  </si>
  <si>
    <t>Возмещение убытков и вреда 
(компенсация за задержку выплаты заработной платы и других выплат, причитающихся работнику (ст.236 ТК РФ) и др.)</t>
  </si>
  <si>
    <t xml:space="preserve">
Вознаграждение по договорам ГПХ с учетом СВ</t>
  </si>
  <si>
    <t>Технический осмотр узла АУТВР</t>
  </si>
  <si>
    <t>Текущее обслуживание 
(планово-предупредительные работы)</t>
  </si>
  <si>
    <t>Расходомер (преобразователь расхода счетчик воды с импульсным выходным сигналом)</t>
  </si>
  <si>
    <t>Расходомер (преобразователь расхода вихревой, вихреаккустический электромагнитный и пр.)</t>
  </si>
  <si>
    <t>1.8</t>
  </si>
  <si>
    <t>Эксплуатационные услуги (содержание и ремонт общего имущества в многоквартирном доме), в том числе:</t>
  </si>
  <si>
    <t>Содержание жилого помещения (при отсутствии общедомовых приборов учета, запирающих устройств и телевизионной антенны коллективного пользования)</t>
  </si>
  <si>
    <t>Содержание общедомового прибора учета коммунальных ресурсов</t>
  </si>
  <si>
    <t>Содержание автоматического запирающего устройства (домофон)</t>
  </si>
  <si>
    <t>100 м3</t>
  </si>
  <si>
    <t>ТО лифтов и лифтового оборудования, технич. освидетельствование лифтов, в том числе:</t>
  </si>
  <si>
    <t>Дератизация (уничтожение грызунов) и дезинсекция (уничтожение членистоногих), в том числе:</t>
  </si>
  <si>
    <t>Проведение аэродинамических испытаний вентиляционных систем здания</t>
  </si>
  <si>
    <t>Установка механической вытяжной вентиляции в кабинете трудового обучения мальчиков</t>
  </si>
  <si>
    <t>Монтаж системы вентиляции</t>
  </si>
  <si>
    <t>Ремонт вентиляционных установок (замена оборудования, комплектующих и пр.)</t>
  </si>
  <si>
    <t>Внеплановый ремонт (20% от стоимости ТР)</t>
  </si>
  <si>
    <t>Стоимость ТМЦ (30% от стоимости ТР)</t>
  </si>
  <si>
    <t>2.38</t>
  </si>
  <si>
    <t>2.39</t>
  </si>
  <si>
    <t>2.40</t>
  </si>
  <si>
    <t>2.41</t>
  </si>
  <si>
    <t>2.42</t>
  </si>
  <si>
    <t>2.43</t>
  </si>
  <si>
    <t>2.44</t>
  </si>
  <si>
    <t>2.45</t>
  </si>
  <si>
    <t>2.46</t>
  </si>
  <si>
    <t>2.47</t>
  </si>
  <si>
    <t>2.48</t>
  </si>
  <si>
    <t>2.49</t>
  </si>
  <si>
    <t>2.50</t>
  </si>
  <si>
    <t>2.51</t>
  </si>
  <si>
    <t>2.52</t>
  </si>
  <si>
    <t>2.53</t>
  </si>
  <si>
    <t>2.54</t>
  </si>
  <si>
    <t>2.55</t>
  </si>
  <si>
    <t>2.56</t>
  </si>
  <si>
    <t>2.57</t>
  </si>
  <si>
    <t>Стоимость ТР в мес. (справочно для разбивки КП)</t>
  </si>
  <si>
    <t>Выключатель однополюсный, напряжением до 1кВ, с электромагнитным расцепителем</t>
  </si>
  <si>
    <t>Выключатель трехполюсный, напряжением до 1кВ, с эл.магнитным, тепловым или комбинир. расцепителем, номинальный ток до 200А</t>
  </si>
  <si>
    <t>Проверка наличия цепи между заземлителями и заземляемыми элементами</t>
  </si>
  <si>
    <t>Проверка срабатывания АВР (автоматического включения резерва)</t>
  </si>
  <si>
    <t>Прачечные услуги и чистка ковров, в том числе:</t>
  </si>
  <si>
    <t>Метрологические услуги (поверка средств измерений)</t>
  </si>
  <si>
    <t>18.</t>
  </si>
  <si>
    <t>Прочие расходы (замена оборудования системы видеонаблюдения, ремонт бытовой техники, бытовых холодильников, стирального оборудования, изделий медтехники, средств измерений и др.)</t>
  </si>
  <si>
    <t>Метрологические услуги (поверка средств измерений</t>
  </si>
  <si>
    <t>02.1.02.01210</t>
  </si>
  <si>
    <t>0.0.0</t>
  </si>
  <si>
    <t>Приобретение (изготовление) подарочной и сувенирной продукции, не предназначенной для дальнейшей перепродажи</t>
  </si>
  <si>
    <t>8.1.0.0.0</t>
  </si>
  <si>
    <t>07.07</t>
  </si>
  <si>
    <t>17.0.00.00130</t>
  </si>
  <si>
    <t>Платные справочно</t>
  </si>
  <si>
    <t>ИТОГО (гр.23+гр.24)</t>
  </si>
  <si>
    <t>Вспомогательная таблица для формирования СГОЗ (за исключением ДопКР 912,921,952,964,965,966,967,968,000)</t>
  </si>
  <si>
    <t>Наименование  учреждения</t>
  </si>
  <si>
    <t>Сумма</t>
  </si>
  <si>
    <t>Страхование, в том числе:</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</si>
  <si>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</si>
  <si>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Приобретение (изготовление) строительных материалов, за исключением строительных материалов для целей капитальных вложений</t>
  </si>
  <si>
    <t>Приобретение (изготовление) бланков строгой отчетности</t>
  </si>
  <si>
    <t>Иные выплаты текущего характера физическим лицам, в том числе:</t>
  </si>
  <si>
    <t>Иные выплаты текущего характера организациям, в том числе:</t>
  </si>
  <si>
    <t>Райков Е.В.</t>
  </si>
  <si>
    <t>43-72-00*3221</t>
  </si>
  <si>
    <t>Возмещение убытков и вреда 
(на основании решений судебных органов: материальный ущерб, компенсация морального вреда, компенсация за задержку выплаты з/платы и уплата начисленных на нее страховых взносов и др.)</t>
  </si>
  <si>
    <r>
      <t xml:space="preserve">Участие в семинарах, курсах повышения квалификации, конференциях, спортивных мероприятиях; услуги по организации обучения сотрудников (пожарно-технический минимум, охрана труда, электробезопасность и др.)
</t>
    </r>
    <r>
      <rPr>
        <sz val="12"/>
        <color indexed="10"/>
        <rFont val="Times New Roman"/>
        <family val="1"/>
        <charset val="204"/>
      </rPr>
      <t>категория сотрудников: МОП</t>
    </r>
  </si>
  <si>
    <t>985</t>
  </si>
  <si>
    <t>Штрафы за нарушение законодательства о налогах и сборах, законодательства о страховых взносах</t>
  </si>
  <si>
    <t>Социальные пособия и компенсации персоналу в денежной форме</t>
  </si>
  <si>
    <t>914</t>
  </si>
  <si>
    <t>921</t>
  </si>
  <si>
    <t>компенсация расходов, связанных с переездом из районов Крайнего Севера</t>
  </si>
  <si>
    <t>917</t>
  </si>
  <si>
    <t>956</t>
  </si>
  <si>
    <t>912</t>
  </si>
  <si>
    <t>!!! После разбивки кассового плана в ячейках должно получиться "0"</t>
  </si>
  <si>
    <t>Вывоз твердых коммунальных отходов</t>
  </si>
  <si>
    <t>Дверные коробки, полотна и комплектующие к ним</t>
  </si>
  <si>
    <t xml:space="preserve">Приобретение (изготовление) строительных материалов, за исключением строительных материалов для целей капитальных вложений </t>
  </si>
  <si>
    <t>Комплексное техническое обслуживание (ТоргСервис)</t>
  </si>
  <si>
    <t>Итого, тыс. руб.
 (с НДС/без НДС)</t>
  </si>
  <si>
    <t>Доп.КР 927 "Комплексное техническое обслуживание инженерных систем и систем видеонаблюдения"</t>
  </si>
  <si>
    <t>Техническое обслуживание автоматизированного индивидуального теплового пункта (ТО АИТП), в том числе:</t>
  </si>
  <si>
    <t>Насос</t>
  </si>
  <si>
    <t>ИТОГО по Доп.КР 927 МЕСТНЫЙ БЮДЖЕТ</t>
  </si>
  <si>
    <t>ТО узлов АУТВР (автоматизированный узел тепловодоресурсов), в том числе:</t>
  </si>
  <si>
    <t>4.1.1</t>
  </si>
  <si>
    <t>4.1.2</t>
  </si>
  <si>
    <t>4.1.3</t>
  </si>
  <si>
    <t>4.1.4</t>
  </si>
  <si>
    <t>4.1.5</t>
  </si>
  <si>
    <t>4.1.6</t>
  </si>
  <si>
    <t>4.2.1</t>
  </si>
  <si>
    <t>4.2.2</t>
  </si>
  <si>
    <t>4.2.3</t>
  </si>
  <si>
    <t>4.2.4</t>
  </si>
  <si>
    <t>4.2.5</t>
  </si>
  <si>
    <t>Коммунальные услуги за содержание общего имущества в многоквартирном доме, в том числе:</t>
  </si>
  <si>
    <t>Горячее водоснабжение</t>
  </si>
  <si>
    <t>Гкал</t>
  </si>
  <si>
    <t>Горячее водоснабжание, компонент</t>
  </si>
  <si>
    <t>тыс.м3</t>
  </si>
  <si>
    <t>Водоотведение</t>
  </si>
  <si>
    <t>Электроснабжение</t>
  </si>
  <si>
    <t>тыс.кВт.ч</t>
  </si>
  <si>
    <t>Комплексное техническое обслуживание инженерных систем и систем видеонаблюдения, в том числе (Снежногорск)</t>
  </si>
  <si>
    <t xml:space="preserve">Обоснование расходов по КОСГУ 225 "Работы, услуги по содержанию имущества" на 2019-2021 гг. (местный и краевой бюджеты) </t>
  </si>
  <si>
    <r>
      <rPr>
        <sz val="12"/>
        <rFont val="Times New Roman"/>
        <family val="1"/>
        <charset val="204"/>
      </rPr>
      <t xml:space="preserve">Поэтапная модернизация искусственной освещенности рабочих мест учащихся общеобразовательных учреждений: </t>
    </r>
    <r>
      <rPr>
        <u/>
        <sz val="12"/>
        <rFont val="Times New Roman"/>
        <family val="1"/>
        <charset val="204"/>
      </rPr>
      <t>установка светильников внутреннего освещения</t>
    </r>
  </si>
  <si>
    <r>
      <t xml:space="preserve">Приведение в соответствие с санитарно-гигиеническими нормативами уровня освещенности территорий общеобразовательных учреждений:
</t>
    </r>
    <r>
      <rPr>
        <u/>
        <sz val="12"/>
        <rFont val="Times New Roman"/>
        <family val="1"/>
        <charset val="204"/>
      </rPr>
      <t>электромонтажные работы по замене светильников уличного освещения</t>
    </r>
  </si>
  <si>
    <t>Комплексное техническое обслуживание зданий (помещений) и наружного освещения (ТоргСервис)</t>
  </si>
  <si>
    <t>Поэтапная модернизация искусственной освещенности рабочих мест учащихся общеобразовательных учреждений: установка светильников внутреннего освещения</t>
  </si>
  <si>
    <t>Приведение в соответствие с санитарно-гигиеническими нормативами уровня освещенности территорий общеобразовательных учреждений:
электромонтажные работы по замене светильников уличного освещения</t>
  </si>
  <si>
    <t>Ассигнования год</t>
  </si>
  <si>
    <t>Ассигнования 2-й год планирования</t>
  </si>
  <si>
    <t>Ассигнования 3-й год планирования</t>
  </si>
  <si>
    <t>07.03</t>
  </si>
  <si>
    <t>934</t>
  </si>
  <si>
    <t>Комплексное техническое обслуживание инженерных систем и систем видеонаблюдения объектов недвижимого имущества (КТО)</t>
  </si>
  <si>
    <t>927</t>
  </si>
  <si>
    <t>986</t>
  </si>
  <si>
    <t>Прочие выплаты</t>
  </si>
  <si>
    <t>918</t>
  </si>
  <si>
    <t>952</t>
  </si>
  <si>
    <t>2022 год</t>
  </si>
  <si>
    <t>АП за прямой провод</t>
  </si>
  <si>
    <t>Подключении телефонного номера (Разовая услуга)</t>
  </si>
  <si>
    <t>НТЭК-селитеб. зона</t>
  </si>
  <si>
    <t>НТЭК - пром. зона</t>
  </si>
  <si>
    <t>НТЭК - Снежногорск</t>
  </si>
  <si>
    <t>НТЭК - пром.зона</t>
  </si>
  <si>
    <t xml:space="preserve">НТЭК </t>
  </si>
  <si>
    <t>Снежногорск</t>
  </si>
  <si>
    <t>Итого стоимость обязательных периодических медицинских осмотров, включая доп.исследования</t>
  </si>
  <si>
    <t>Категория персонала</t>
  </si>
  <si>
    <t>ТАРИФ</t>
  </si>
  <si>
    <t>ГорКММ</t>
  </si>
  <si>
    <t>*</t>
  </si>
  <si>
    <t>Платные</t>
  </si>
  <si>
    <t>Приобретение (изготовление) строительных материалов, за исключением строительных материалов для целей капитальных вложений. Доп.КР 986</t>
  </si>
  <si>
    <t>Комплексная проверка кратности воздухообмена вентиляционных систем (данное мероприятие необходимо в части обеспечения при обследовании технического состояния вентиляций инструментальных измерений объемов вытяжки воздуха не реже 1 раза в 10 лет.)</t>
  </si>
  <si>
    <t>Услуги технической инвентаризации</t>
  </si>
  <si>
    <t>Монтажные (демонтажные, электромонтажные) работы по замене электрических распределительных щитов</t>
  </si>
  <si>
    <t>Демонтажные работы металлических конструкций в подсобном помещении  кабинета 3-1</t>
  </si>
  <si>
    <t>Выполнение работ по составлению Декларации о плате за негативное воздействие на окружающую среду за 2019 г.</t>
  </si>
  <si>
    <t>ИТОГО ФМО  с Учебниками на 2020 год</t>
  </si>
  <si>
    <r>
      <t xml:space="preserve">Приобретение расходных материалов для организации деятельности </t>
    </r>
    <r>
      <rPr>
        <b/>
        <u/>
        <sz val="10"/>
        <rFont val="Times New Roman"/>
        <family val="1"/>
        <charset val="204"/>
      </rPr>
      <t>пед. работников и обучающихся</t>
    </r>
    <r>
      <rPr>
        <b/>
        <sz val="10"/>
        <rFont val="Times New Roman"/>
        <family val="1"/>
        <charset val="204"/>
      </rPr>
      <t>, в том числе:</t>
    </r>
  </si>
  <si>
    <r>
      <t xml:space="preserve">Приобретение мягкого инвентаря (служебная одежда и обувь, специальная спортивная обувь, ткань для организации деятельности </t>
    </r>
    <r>
      <rPr>
        <b/>
        <u/>
        <sz val="10"/>
        <rFont val="Times New Roman"/>
        <family val="1"/>
        <charset val="204"/>
      </rPr>
      <t>пед. работников и обучающихся</t>
    </r>
    <r>
      <rPr>
        <b/>
        <sz val="10"/>
        <rFont val="Times New Roman"/>
        <family val="1"/>
        <charset val="204"/>
      </rPr>
      <t>)</t>
    </r>
  </si>
  <si>
    <r>
      <t xml:space="preserve">Приобретение основных средств для организации деятельности </t>
    </r>
    <r>
      <rPr>
        <b/>
        <u/>
        <sz val="10"/>
        <rFont val="Times New Roman"/>
        <family val="1"/>
        <charset val="204"/>
      </rPr>
      <t>пед. работников и обучающихся</t>
    </r>
    <r>
      <rPr>
        <b/>
        <sz val="10"/>
        <rFont val="Times New Roman"/>
        <family val="1"/>
        <charset val="204"/>
      </rPr>
      <t>, в том числе:</t>
    </r>
  </si>
  <si>
    <t>На проведение городских культурно-массовых и спортивно-массовых мероприятий. В том числе ГИА и ЕГЭ</t>
  </si>
  <si>
    <t>Жалюзи</t>
  </si>
  <si>
    <t>На проведение городских культурно-массовых и спортивно-массовых мероприятий</t>
  </si>
  <si>
    <t xml:space="preserve">Приобретение расходных материалов для организации деятельности АУП и УВП, в том числе: </t>
  </si>
  <si>
    <r>
      <t xml:space="preserve">Приобретение основных средств для организации деятельности </t>
    </r>
    <r>
      <rPr>
        <b/>
        <u/>
        <sz val="10"/>
        <rFont val="Times New Roman"/>
        <family val="1"/>
        <charset val="204"/>
      </rPr>
      <t>АУП и УВП</t>
    </r>
    <r>
      <rPr>
        <b/>
        <sz val="10"/>
        <rFont val="Times New Roman"/>
        <family val="1"/>
        <charset val="204"/>
      </rPr>
      <t xml:space="preserve">, в том числе: </t>
    </r>
  </si>
  <si>
    <t>АУП и УВП 74090</t>
  </si>
  <si>
    <t>Прочие расходы по содержанию имущества (заправка и восстановление картриджей для оборудования, диагностика комп. техники)</t>
  </si>
  <si>
    <t>Педагоги 75640</t>
  </si>
  <si>
    <t>ТО компьютерного оборудования и сетевой инфраструктуры (ЭСУП - электронная система учета питающихся ООО "ПроСервис Таймыр")</t>
  </si>
  <si>
    <t xml:space="preserve">Ремонт и техническое обслуживание оргтехники, копировально-множительного оборудования </t>
  </si>
  <si>
    <t>Ремонт и обслуживание музыкального оборудования  и инструментов</t>
  </si>
  <si>
    <t>Количество контейнеров (S)</t>
  </si>
  <si>
    <t>Объем одного контейнера (V)</t>
  </si>
  <si>
    <t>м3</t>
  </si>
  <si>
    <t>График вывоза</t>
  </si>
  <si>
    <t>Понедельник</t>
  </si>
  <si>
    <t>Вторник</t>
  </si>
  <si>
    <t>Среда</t>
  </si>
  <si>
    <t>Четверг</t>
  </si>
  <si>
    <t>Пятница</t>
  </si>
  <si>
    <t>Суббота</t>
  </si>
  <si>
    <t>Воскресенье</t>
  </si>
  <si>
    <t>1 Контейнер</t>
  </si>
  <si>
    <t>2 контейнер</t>
  </si>
  <si>
    <t>3 Контейнер</t>
  </si>
  <si>
    <t>Объемы принимаемых ТКО</t>
  </si>
  <si>
    <t>S</t>
  </si>
  <si>
    <t>t</t>
  </si>
  <si>
    <t>=</t>
  </si>
  <si>
    <t>Объем принимаемых ТКО по договору составляет</t>
  </si>
  <si>
    <t>Тариф</t>
  </si>
  <si>
    <t>Стоимость договора</t>
  </si>
  <si>
    <t>СПРАВОЧНО: Объем по паспортам отходов</t>
  </si>
  <si>
    <t>Проверка</t>
  </si>
  <si>
    <t>Объемы вывоза 1 контейнер</t>
  </si>
  <si>
    <t>Объемы вывоза 2 контейнер</t>
  </si>
  <si>
    <t>Объемы вывоза 3 контейнер</t>
  </si>
  <si>
    <t>Условная периодичность вывоза</t>
  </si>
  <si>
    <t>ДопКр 966,922,925,927,931,932,933,934,941,942,943,947,951,953,954,955,956,957,963,971,981,982,983,985,986,987,995,996</t>
  </si>
  <si>
    <t>967</t>
  </si>
  <si>
    <t xml:space="preserve">Проектор </t>
  </si>
  <si>
    <t xml:space="preserve">Лампа совместимая с модулем для проектора </t>
  </si>
  <si>
    <t>Шуруповерт электрический</t>
  </si>
  <si>
    <t xml:space="preserve">Стеллаж Перфорированный </t>
  </si>
  <si>
    <t xml:space="preserve">Подтоварник </t>
  </si>
  <si>
    <t>Шкаф для уборочного инвентаря</t>
  </si>
  <si>
    <t xml:space="preserve">Смеситель </t>
  </si>
  <si>
    <t>Поддоны моечные</t>
  </si>
  <si>
    <t>Огнетушитель углекислотный ОУ-3</t>
  </si>
  <si>
    <t xml:space="preserve">Тонометр </t>
  </si>
  <si>
    <t>Шкаф холодильный СМ-107S</t>
  </si>
  <si>
    <t>Шкаф холодильный СМ-114S</t>
  </si>
  <si>
    <t>Ларь морозильный FROSTOR F-500S</t>
  </si>
  <si>
    <t>Овощерезка насадка МО</t>
  </si>
  <si>
    <t>Ларь для овощей ЛО-100/60</t>
  </si>
  <si>
    <t>Картофелечистка, МОК-300</t>
  </si>
  <si>
    <t>Шкаф холодильный Polair CM 114-S</t>
  </si>
  <si>
    <t>Машина посудомоечная</t>
  </si>
  <si>
    <t>Бумага А 4</t>
  </si>
  <si>
    <t>Пистолет для герметика</t>
  </si>
  <si>
    <t>Кисть малярная</t>
  </si>
  <si>
    <t>Валик для покраски</t>
  </si>
  <si>
    <t>Хозяйственные товары</t>
  </si>
  <si>
    <t>Дезинфицирующее средство ОКА_ТАБ</t>
  </si>
  <si>
    <t>Чистящие товары</t>
  </si>
  <si>
    <t>Окна ПВХ</t>
  </si>
  <si>
    <r>
      <rPr>
        <b/>
        <sz val="12"/>
        <color indexed="10"/>
        <rFont val="Times New Roman"/>
        <family val="1"/>
        <charset val="204"/>
      </rPr>
      <t>!!!! Не изменять показатели данной графы</t>
    </r>
    <r>
      <rPr>
        <b/>
        <sz val="12"/>
        <rFont val="Times New Roman"/>
        <family val="1"/>
        <charset val="204"/>
      </rPr>
      <t xml:space="preserve">
Утвержденные ассигнования на 2022 год, </t>
    </r>
    <r>
      <rPr>
        <b/>
        <sz val="12"/>
        <color indexed="10"/>
        <rFont val="Times New Roman"/>
        <family val="1"/>
        <charset val="204"/>
      </rPr>
      <t>местный и краевой бюджеты</t>
    </r>
    <r>
      <rPr>
        <b/>
        <sz val="12"/>
        <rFont val="Times New Roman"/>
        <family val="1"/>
        <charset val="204"/>
      </rPr>
      <t xml:space="preserve">
Субсидии на иные цели
</t>
    </r>
  </si>
  <si>
    <r>
      <rPr>
        <b/>
        <sz val="12"/>
        <color indexed="10"/>
        <rFont val="Times New Roman"/>
        <family val="1"/>
        <charset val="204"/>
      </rPr>
      <t>!!!! Не изменять показатели данной графы</t>
    </r>
    <r>
      <rPr>
        <b/>
        <sz val="12"/>
        <rFont val="Times New Roman"/>
        <family val="1"/>
        <charset val="204"/>
      </rPr>
      <t xml:space="preserve">
Утвержденные ассигнования на 2023 год, </t>
    </r>
    <r>
      <rPr>
        <b/>
        <sz val="12"/>
        <color indexed="10"/>
        <rFont val="Times New Roman"/>
        <family val="1"/>
        <charset val="204"/>
      </rPr>
      <t>местный и краевой бюджеты</t>
    </r>
    <r>
      <rPr>
        <b/>
        <sz val="12"/>
        <rFont val="Times New Roman"/>
        <family val="1"/>
        <charset val="204"/>
      </rPr>
      <t xml:space="preserve">
Субсидии на иные цели
</t>
    </r>
  </si>
  <si>
    <t>ГОР.КММ</t>
  </si>
  <si>
    <t>Итого Бюджет 2021-2023</t>
  </si>
  <si>
    <t>10.04</t>
  </si>
  <si>
    <t xml:space="preserve">Документ- камера </t>
  </si>
  <si>
    <t xml:space="preserve">Панель интерактивная </t>
  </si>
  <si>
    <t xml:space="preserve">Станок лазерный гравировальный </t>
  </si>
  <si>
    <t xml:space="preserve">3D принтер </t>
  </si>
  <si>
    <t xml:space="preserve">Монитор </t>
  </si>
  <si>
    <t xml:space="preserve">Блок питания </t>
  </si>
  <si>
    <t xml:space="preserve">МФУ Broter </t>
  </si>
  <si>
    <t>Компьютер встраиваемый  к интерактивной панели</t>
  </si>
  <si>
    <t>Моноблок</t>
  </si>
  <si>
    <t>Счеты абакус ученические</t>
  </si>
  <si>
    <t>Счеты абакус демонстрационные</t>
  </si>
  <si>
    <t>Пол интерактивный Hitekfloor M4500 в моноблоке</t>
  </si>
  <si>
    <t>Робот - конструктор</t>
  </si>
  <si>
    <t>3D- ручка FUNTASTIQUE</t>
  </si>
  <si>
    <t>Учебная литература</t>
  </si>
  <si>
    <t>Питьевые фонтаны</t>
  </si>
  <si>
    <t xml:space="preserve">Консоль компактная световая </t>
  </si>
  <si>
    <t xml:space="preserve">Прибор световой концертный </t>
  </si>
  <si>
    <t>XI Сценические костюмы</t>
  </si>
  <si>
    <t>XVII</t>
  </si>
  <si>
    <t>XIX</t>
  </si>
  <si>
    <t>Счетчик электрической энергии Меркурий 230 АМ-03</t>
  </si>
  <si>
    <t xml:space="preserve">Термометр комнатный </t>
  </si>
  <si>
    <t>XX</t>
  </si>
  <si>
    <t>Шкаф холодильный Polair CB 107S</t>
  </si>
  <si>
    <t>XXI</t>
  </si>
  <si>
    <t>Сценические костюмы</t>
  </si>
  <si>
    <t>Журнально-бланочная продукция</t>
  </si>
  <si>
    <t>Пластик для ручки 3D</t>
  </si>
  <si>
    <t>Ванночка малярная</t>
  </si>
  <si>
    <t xml:space="preserve">Ролик </t>
  </si>
  <si>
    <t>Мешки для мусора</t>
  </si>
  <si>
    <t xml:space="preserve">Ручка дверная </t>
  </si>
  <si>
    <t xml:space="preserve">Освежитель воздуха </t>
  </si>
  <si>
    <t xml:space="preserve">Полотно холстопрошивное </t>
  </si>
  <si>
    <t xml:space="preserve">Полотенце бумажное </t>
  </si>
  <si>
    <t xml:space="preserve">Мыло туалетное </t>
  </si>
  <si>
    <t xml:space="preserve">Порошок стиральный </t>
  </si>
  <si>
    <t xml:space="preserve">Средство для стекол </t>
  </si>
  <si>
    <t xml:space="preserve">Мыло жидкое </t>
  </si>
  <si>
    <t>Шторы</t>
  </si>
  <si>
    <t>Занавес в а/зал</t>
  </si>
  <si>
    <t>1 полугодие</t>
  </si>
  <si>
    <t xml:space="preserve">2 полугодие </t>
  </si>
  <si>
    <t xml:space="preserve">Таким образом, </t>
  </si>
  <si>
    <t>СПРАВОЧНО крупногабаритный мусор:</t>
  </si>
  <si>
    <t xml:space="preserve">Объем крупногабаритного ТКО </t>
  </si>
  <si>
    <t>тариф</t>
  </si>
  <si>
    <t>ИТОГО *</t>
  </si>
  <si>
    <t>ТО и ремонт систем видеонаблюдения,  в том числе:
(ФАКТ 2019 ТОЛЬКО АВТОНОМНЫЕ УЧРЕЖДЕНИЯ)</t>
  </si>
  <si>
    <t>Стоимость ТО в мес. (справочно для разбивки КП)</t>
  </si>
  <si>
    <t>ИТОГО по Доп.КР 942 МЕСТНЫЙ БЮДЖЕТ</t>
  </si>
  <si>
    <t>Электромонтажные работы по замене светильников уличного освещения</t>
  </si>
  <si>
    <t>ИТОГО по Доп.КР 947 МЕСТНЫЙ БЮДЖЕТ</t>
  </si>
  <si>
    <t>1 раз в 5 лет</t>
  </si>
  <si>
    <t>"Психиатрическое освидетельствование"</t>
  </si>
  <si>
    <t>"Электроэнцефалография"</t>
  </si>
  <si>
    <t xml:space="preserve">Всего списочная численность </t>
  </si>
  <si>
    <t>ИТОГО ассигнования 2022 на городские КММ (школы + допы), руб.</t>
  </si>
  <si>
    <t>1 раз в год</t>
  </si>
  <si>
    <t xml:space="preserve"> п.25 Приложение к Порядку</t>
  </si>
  <si>
    <t xml:space="preserve">1 раз в 2 года </t>
  </si>
  <si>
    <t>Рабочий по комплексному обслуживанию и ремонту зданий</t>
  </si>
  <si>
    <t xml:space="preserve">Сторож </t>
  </si>
  <si>
    <t>Уборщик служебных помещений</t>
  </si>
  <si>
    <r>
      <t xml:space="preserve">Пр.№29-н от 28.01.21г.
Численность работников, нуждающихся в доп.исследованиях по </t>
    </r>
    <r>
      <rPr>
        <b/>
        <sz val="10"/>
        <color rgb="FFFF0000"/>
        <rFont val="Times New Roman"/>
        <family val="1"/>
        <charset val="204"/>
      </rPr>
      <t>пр. 6 , п.25</t>
    </r>
    <r>
      <rPr>
        <b/>
        <sz val="10"/>
        <color theme="1"/>
        <rFont val="Times New Roman"/>
        <family val="1"/>
        <charset val="204"/>
      </rPr>
      <t xml:space="preserve">
Категория персонала, производственные факторы в работе: 
Работы в организациях, деятельность которых связана с воспитанием и обучением детей. Профилактический прием (осмотр, консультация) врача оториноларинголога ,дерматовенеролога. Лабораторное и функциональное исследование крови на сифилис, мазки на гонорею при поступлении на работу.
Исследования на носительство возбудителей кишечных инфекций и серологическое обследование на брюшной тиф при поступлении на работу и в дальнейшем - по эпидпоказаниям.
Исследования на гельминтозы при поступлении на работу и в дальнейшем - не реже 1 раза в год либо по эпидпоказаниям.</t>
    </r>
  </si>
  <si>
    <r>
      <t xml:space="preserve">Пр.№29-н от 28.01.21г. Численность работников, нуждающихся в доп.исследованиях по </t>
    </r>
    <r>
      <rPr>
        <b/>
        <sz val="10"/>
        <color rgb="FFFF0000"/>
        <rFont val="Times New Roman"/>
        <family val="1"/>
        <charset val="204"/>
      </rPr>
      <t xml:space="preserve">пр. 6 п.23.                   </t>
    </r>
    <r>
      <rPr>
        <b/>
        <sz val="10"/>
        <color theme="1"/>
        <rFont val="Times New Roman"/>
        <family val="1"/>
        <charset val="204"/>
      </rPr>
      <t xml:space="preserve"> Категория персонала, производственные факторы в работе: Работы, где имеется контакт с пищевыми продуктами в процессе их производства, хранения, транспортировки и реализации (в организациях пищевых и перерабатывающих отраслей промышленности, сельского хозяйства, пунктах, базах, складах хранения и реализации, в транспортных организациях, организациях торговли, общественного питания, на пищеблоках всех учреждений и организаций).Исследование крови на сифилис,исследования на носительство возбудителей кишечных инфекций и серологическое обследование на брюшной тиф при поступлении на работу и в дальнейшем - по эпидпоказаниям,исследования на гельминтозы при поступлении на работу и в дальнейшем - не реже 1 раза в год либо по эпидпоказаниям,мазок из зева и носа на наличие патогенного стафилококка при поступлении на работу, в дальнейшем - по медицинским и эпидпоказаниям
</t>
    </r>
  </si>
  <si>
    <r>
      <t xml:space="preserve">Пр.№29-н от 28.01.21г.
Численность работников,нуждающихся в доп.исследованиях по </t>
    </r>
    <r>
      <rPr>
        <b/>
        <sz val="10"/>
        <color rgb="FFFF0000"/>
        <rFont val="Times New Roman"/>
        <family val="1"/>
        <charset val="204"/>
      </rPr>
      <t>пр. 4 п. 4.2.5</t>
    </r>
    <r>
      <rPr>
        <b/>
        <sz val="10"/>
        <rFont val="Times New Roman"/>
        <family val="1"/>
        <charset val="204"/>
      </rPr>
      <t>. Категория персонала,производственные факторы в работе: Электромагнитное поле широкополосного спектра частот (5 Гц - 2 кГц, 2 кГц - 400 кГц). Профилактический прием (осмотр, консультация) врача офтальмолога ,дерматовенеролога.
Лабораторное и функциональное исследование биомикроскопия  глаза, офтальмоскопия глазного дна)</t>
    </r>
  </si>
  <si>
    <r>
      <t xml:space="preserve">Пр.№29-н от 28.01.21г.
Численность работников, нуждающихся в доп.исследованиях по  </t>
    </r>
    <r>
      <rPr>
        <b/>
        <sz val="10"/>
        <color rgb="FFFF0000"/>
        <rFont val="Times New Roman"/>
        <family val="1"/>
        <charset val="204"/>
      </rPr>
      <t>пр. 4 п. 4.7</t>
    </r>
    <r>
      <rPr>
        <b/>
        <sz val="10"/>
        <rFont val="Times New Roman"/>
        <family val="1"/>
        <charset val="204"/>
      </rPr>
      <t xml:space="preserve">
Категория персонала,  производственные факторы в работе:
Параметры охлаждающего микроклимата (температура, влажность, скорость движения воздуха).Профилактический прием (осмотр, консультация) врача хирурга, офтальмолога ,оториноларинголога.
Лабораторное и функциональное исследование биомикроскопия  глаза, визометрия</t>
    </r>
  </si>
  <si>
    <r>
      <t xml:space="preserve">Пр.№29-н от 28.01.21г. Численность работников, нуждающихся в доп.исследованиях пр </t>
    </r>
    <r>
      <rPr>
        <b/>
        <sz val="10"/>
        <color rgb="FFFF0000"/>
        <rFont val="Times New Roman"/>
        <family val="1"/>
        <charset val="204"/>
      </rPr>
      <t xml:space="preserve">пр. 1 п. 1.1.  </t>
    </r>
    <r>
      <rPr>
        <b/>
        <sz val="10"/>
        <rFont val="Times New Roman"/>
        <family val="1"/>
        <charset val="204"/>
      </rPr>
      <t xml:space="preserve">Категория персонала, производственные факторы в работе: Азота неорганические соединения (в том числе азота оксидыО, азота диоксидО) Лабораторное и функциональное исследование: Спирометрия
Пульсоксиметрия
Биомикроскопия глаза
Исследование уровня ретикулоцитов, метгемоглобина в крови
</t>
    </r>
  </si>
  <si>
    <r>
      <t xml:space="preserve">Пр.№29-н от 28.01.21г. Численность работников, нуждающихся в доп.исследованиях пр </t>
    </r>
    <r>
      <rPr>
        <b/>
        <sz val="10"/>
        <color rgb="FFFF0000"/>
        <rFont val="Times New Roman"/>
        <family val="1"/>
        <charset val="204"/>
      </rPr>
      <t xml:space="preserve">пр. 1 п.1.19.1  </t>
    </r>
    <r>
      <rPr>
        <b/>
        <sz val="10"/>
        <rFont val="Times New Roman"/>
        <family val="1"/>
        <charset val="204"/>
      </rPr>
      <t xml:space="preserve">Категория персонала, производственные факторы в работе: Металлы щелочные, щелочноземельные, редкоземельные и их соединения, в том числе:
Натрий, калий, литий, рубидий, цезий, цезиевая соль хлорированного бисдикарбонил кобальта и прочие; кальций, магний, стронций, барий, магнид медиФ, магний додекаборид; лантан, иттрий, скандий, церий и их соединения
 Лабораторное и функциональное исследование: Спирометрия
Визометрия
Биомикроскопия глаза
</t>
    </r>
  </si>
  <si>
    <r>
      <t xml:space="preserve">Пр.№29-н от 28.01.21г. Численность работников, нуждающихся в доп.исследованиях пр </t>
    </r>
    <r>
      <rPr>
        <b/>
        <sz val="10"/>
        <color rgb="FFFF0000"/>
        <rFont val="Times New Roman"/>
        <family val="1"/>
        <charset val="204"/>
      </rPr>
      <t xml:space="preserve">пр. 1 п.1.29.1 </t>
    </r>
    <r>
      <rPr>
        <b/>
        <sz val="10"/>
        <rFont val="Times New Roman"/>
        <family val="1"/>
        <charset val="204"/>
      </rPr>
      <t xml:space="preserve">Категория персонала, производственные факторы в работе: Серы оксиды, кислоты
 Лабораторное и функциональное исследование:Спирометрия
Пульсоксиметрия
Биомикроскопия глаза
</t>
    </r>
  </si>
  <si>
    <r>
      <t xml:space="preserve">Пр.№29-н от 28.01.21г. Численность работников, нуждающихся в доп.исследованиях пр </t>
    </r>
    <r>
      <rPr>
        <b/>
        <sz val="10"/>
        <color rgb="FFFF0000"/>
        <rFont val="Times New Roman"/>
        <family val="1"/>
        <charset val="204"/>
      </rPr>
      <t xml:space="preserve">пр. 1 п. 1.39. </t>
    </r>
    <r>
      <rPr>
        <b/>
        <sz val="10"/>
        <rFont val="Times New Roman"/>
        <family val="1"/>
        <charset val="204"/>
      </rPr>
      <t xml:space="preserve">Категория персонала, производственные факторы в работе: Углерода оксидРО. Лабораторное и функциональное исследование: Визометрия
Биомикроскопия глаза
Исследование уровня ретикулоцитов, карбоксигемоглобина в крови
</t>
    </r>
  </si>
  <si>
    <r>
      <t xml:space="preserve">Пр.№29-н от 28.01.21г.
Численность работников, нуждающихся в доп.исследованиях по </t>
    </r>
    <r>
      <rPr>
        <b/>
        <sz val="10"/>
        <color rgb="FFFF0000"/>
        <rFont val="Times New Roman"/>
        <family val="1"/>
        <charset val="204"/>
      </rPr>
      <t>пр. 1 п. 1.48.</t>
    </r>
    <r>
      <rPr>
        <b/>
        <sz val="10"/>
        <rFont val="Times New Roman"/>
        <family val="1"/>
        <charset val="204"/>
      </rPr>
      <t xml:space="preserve">
Категория персонала, производственные факторы в работе:
Синтетические моющие средства на основе анионных поверхностно активных веществ и их соединения (в том числе сульфанол, алкиламиды)А. Профилактический прием (осмотр, консультация) врача дерматовенеролога, офтальмолога ,оториноларинголога.
Лабораторное и функциональное исследование: спирометрия, визометрия,биомикроскопия глаза
</t>
    </r>
  </si>
  <si>
    <r>
      <t>Пр.№ 29-н от 28.01.21г. Численность работников, нуждающихся в доп.исследованиях по</t>
    </r>
    <r>
      <rPr>
        <b/>
        <sz val="10"/>
        <color rgb="FFFF0000"/>
        <rFont val="Times New Roman"/>
        <family val="1"/>
        <charset val="204"/>
      </rPr>
      <t xml:space="preserve"> п. 1.8.1</t>
    </r>
    <r>
      <rPr>
        <b/>
        <sz val="10"/>
        <rFont val="Times New Roman"/>
        <family val="1"/>
        <charset val="204"/>
      </rPr>
      <t xml:space="preserve">                                       Категория персонала, производственные факторы в работе: Хлор.  Лабораторное и функциональное исследование: Спирометрия
Пульсоксиметрия
Визометрия
Биомикроскопия глаза
</t>
    </r>
  </si>
  <si>
    <r>
      <t>Пр.№ 29-н от 28.01.21г. Численность работников, нуждающихся в доп.исследовании по</t>
    </r>
    <r>
      <rPr>
        <b/>
        <sz val="10"/>
        <color rgb="FFFF0000"/>
        <rFont val="Times New Roman"/>
        <family val="1"/>
        <charset val="204"/>
      </rPr>
      <t xml:space="preserve"> п. 3.1.8.2                  </t>
    </r>
    <r>
      <rPr>
        <b/>
        <sz val="10"/>
        <rFont val="Times New Roman"/>
        <family val="1"/>
        <charset val="204"/>
      </rPr>
      <t xml:space="preserve">                                        Категория персонала, производственные факторы в работе: </t>
    </r>
    <r>
      <rPr>
        <b/>
        <sz val="10"/>
        <color rgb="FFFF0000"/>
        <rFont val="Times New Roman"/>
        <family val="1"/>
        <charset val="204"/>
      </rPr>
      <t xml:space="preserve"> </t>
    </r>
    <r>
      <rPr>
        <b/>
        <sz val="10"/>
        <rFont val="Times New Roman"/>
        <family val="1"/>
        <charset val="204"/>
      </rPr>
      <t xml:space="preserve"> Глина, в т.ч. высокоглинистая огнеупорная, цемент, оливин, апатит, шамот коалиновыйФА.   Лабораторное и функциональное исследование: спирометрия пульсоксиметрия</t>
    </r>
  </si>
  <si>
    <r>
      <t>Пр.№ 29-н от 28.01.21г. Численность работников, нуждающихся в доп.исследовании по</t>
    </r>
    <r>
      <rPr>
        <b/>
        <sz val="10"/>
        <color rgb="FFFF0000"/>
        <rFont val="Times New Roman"/>
        <family val="1"/>
        <charset val="204"/>
      </rPr>
      <t xml:space="preserve"> пр. 6.п. 15                </t>
    </r>
    <r>
      <rPr>
        <b/>
        <sz val="10"/>
        <rFont val="Times New Roman"/>
        <family val="1"/>
        <charset val="204"/>
      </rPr>
      <t xml:space="preserve">                                        Категория персонала, производственные факторы в работе: Работы, выполняемые непосредственно на механическом оборудовании, имеющем открытые движущиеся (вращающиеся) элементы конструкции, в случае если конструкцией оборудования не предусмотрена защита (ограждение) этих элементов (в том числе токарные, фрезерные и другие станки, штамповочные прессы)</t>
    </r>
    <r>
      <rPr>
        <b/>
        <sz val="10"/>
        <color rgb="FFFF0000"/>
        <rFont val="Times New Roman"/>
        <family val="1"/>
        <charset val="204"/>
      </rPr>
      <t xml:space="preserve">
</t>
    </r>
    <r>
      <rPr>
        <b/>
        <sz val="10"/>
        <rFont val="Times New Roman"/>
        <family val="1"/>
        <charset val="204"/>
      </rPr>
      <t xml:space="preserve">  Лабораторное и функциональное исследование: Периметрия
Исследование функции вестибулярного аппарата
Тональная пороговая
аудиометрия
Визометрия
</t>
    </r>
  </si>
  <si>
    <r>
      <t xml:space="preserve">Пр.№29-н от 28.01.21г.
Численность работников, нуждающихся в доп.исследованиях по  </t>
    </r>
    <r>
      <rPr>
        <b/>
        <sz val="10"/>
        <color rgb="FFFF0000"/>
        <rFont val="Times New Roman"/>
        <family val="1"/>
        <charset val="204"/>
      </rPr>
      <t>пр. 4 п. 4.8</t>
    </r>
    <r>
      <rPr>
        <b/>
        <sz val="10"/>
        <rFont val="Times New Roman"/>
        <family val="1"/>
        <charset val="204"/>
      </rPr>
      <t xml:space="preserve">
Категория персонала, вредные и (или) опасные производственные факторы в работе:
Параметры нагревающего микроклимата (температура, индекс тепловой нагрузки среды, влажность, тепловое излучение). Лабораторное и функциональное исследование: Тональная пороговая аудиометрия
Биомикроскопия глаза
Визометрия
</t>
    </r>
  </si>
  <si>
    <r>
      <t xml:space="preserve">Пр.№29-н от 28.01.21г.
Численность работников,нуждающихся в доп.исследованиях по </t>
    </r>
    <r>
      <rPr>
        <b/>
        <sz val="10"/>
        <color rgb="FFFF0000"/>
        <rFont val="Times New Roman"/>
        <family val="1"/>
        <charset val="204"/>
      </rPr>
      <t xml:space="preserve">пр. 5 п. 5.1. </t>
    </r>
    <r>
      <rPr>
        <b/>
        <sz val="10"/>
        <rFont val="Times New Roman"/>
        <family val="1"/>
        <charset val="204"/>
      </rPr>
      <t xml:space="preserve">Категория персонала, вредные и (или) опасные производственные факторы в работе: Тяжесть трудового процесса Подъем, перемещение, удержание груза вручную Стереотипные рабочие движения, Рабочее положение тела работника (длительное нахождение работника в положении "стоя", "сидя" без перерывов, "лежа", "на коленях", "на корточках", с наклоном или поворотом туловища, с поднятыми выше уровня плеч руками, с неудобным размещением ног, с невозможностью изменения взаимного положения различных частей тела относительно друг друга, длительное перемещение работника в пространстве) Работы, связанные с постоянной ходьбой и работой стоя в течение всего рабочего дня. Профилактический прием (осмотр, консультация) врача хирурга, офтальмолога.
Лабораторное и функциональное исследование: Рефрактометрия (или скиаскопия), биомикроскопия глаза, визометрия
</t>
    </r>
  </si>
  <si>
    <t>1 раз в год      оториноларинголог, дерматовенеролог, (стоматолог)</t>
  </si>
  <si>
    <t>1 раз в год оториноларинголог, дерматовенеролог ( стоматолог)</t>
  </si>
  <si>
    <t>1 раз в 2 года дерматовенеролог,офтальмолог</t>
  </si>
  <si>
    <t xml:space="preserve"> 1 раз в 2 года     хирург, офтальмолог, оториноларинголог</t>
  </si>
  <si>
    <t>1 раз в год                 Врач оториноларинголог,дерматовенеролог, офтальмолог</t>
  </si>
  <si>
    <t>1 раз в 2 года               Врач оториноларинголог,дерматовенеролог, офтальмолог</t>
  </si>
  <si>
    <t>1 раз в год                 Врач оториноларинголог,офтальмолог</t>
  </si>
  <si>
    <t xml:space="preserve">1 раз в 2 года            Врач-офтальмолог
</t>
  </si>
  <si>
    <t>1 раз в 2 года офтальмолог,дерматовенеролог, оториноларинголог</t>
  </si>
  <si>
    <t>1 раз в 2 года
Оториноларинголог
Офтальмолог Дерматовенеролог</t>
  </si>
  <si>
    <t>1 раз в 2 года, отологинголог, дерматолог, офтальмолог</t>
  </si>
  <si>
    <t>1 раз в 2 года                    Врач отологинголог, офтальмолог</t>
  </si>
  <si>
    <t>1 раз в 2 года                                                                                           офтальмолог, оториноларинголог</t>
  </si>
  <si>
    <t xml:space="preserve"> 1 раз в год                хирург, офтольмолог</t>
  </si>
  <si>
    <t xml:space="preserve">Гардеробщик </t>
  </si>
  <si>
    <t>Габенко О.А.</t>
  </si>
  <si>
    <t>43-72-00*3220</t>
  </si>
  <si>
    <t>Тумба</t>
  </si>
  <si>
    <t>Тумба подкатная</t>
  </si>
  <si>
    <t>Шкаф</t>
  </si>
  <si>
    <t>Шкаф для одежды</t>
  </si>
  <si>
    <t>Стол компьютерный</t>
  </si>
  <si>
    <t>Стол прямой</t>
  </si>
  <si>
    <t>Шкаф(сейф) для медикаментов</t>
  </si>
  <si>
    <t>Шкаф для столовой</t>
  </si>
  <si>
    <t>Подставки под столовые приборы</t>
  </si>
  <si>
    <t xml:space="preserve">Машина протирочно-резательная </t>
  </si>
  <si>
    <t xml:space="preserve">Светильник светодиодный </t>
  </si>
  <si>
    <t>Эмаль аэрозоль</t>
  </si>
  <si>
    <t xml:space="preserve">Петли накладные </t>
  </si>
  <si>
    <t xml:space="preserve">Дверь противопожарная </t>
  </si>
  <si>
    <t>Дверь</t>
  </si>
  <si>
    <t>План 2022</t>
  </si>
  <si>
    <t xml:space="preserve">Шторы рулонные </t>
  </si>
  <si>
    <t>N</t>
  </si>
  <si>
    <t>Показатель</t>
  </si>
  <si>
    <t>Очередной финансовый 2022 год</t>
  </si>
  <si>
    <t xml:space="preserve">Очередной финансовый 2023 год </t>
  </si>
  <si>
    <t xml:space="preserve">Очередной финансовый 2024 год </t>
  </si>
  <si>
    <t xml:space="preserve">Примечание </t>
  </si>
  <si>
    <t>ед.</t>
  </si>
  <si>
    <t>стоим.</t>
  </si>
  <si>
    <t>Расходы всего, в том числе:</t>
  </si>
  <si>
    <t>аптечки</t>
  </si>
  <si>
    <t>медикаменты</t>
  </si>
  <si>
    <t>перевязочные средства</t>
  </si>
  <si>
    <t>другое (маски)</t>
  </si>
  <si>
    <t>Распределение краевой субвенции на 2022 год по Доп.ЭК 475 (КЦСР 0210075880) в части обеспечения деятельности педагогического персонала и воспитанников</t>
  </si>
  <si>
    <t>ИТОГО ФМО 2022 год</t>
  </si>
  <si>
    <t>982</t>
  </si>
  <si>
    <t>Наименование муниципального дошкольного учреждения</t>
  </si>
  <si>
    <t>Количество воспитанников ВСЕГО с расчета ФМО</t>
  </si>
  <si>
    <t>Норматив на ФМО</t>
  </si>
  <si>
    <t>ИТОГО ФМО для бюджета 2022 г., руб.</t>
  </si>
  <si>
    <r>
      <t xml:space="preserve">Распределение краевой субвенции на 2022 год по Доп.ЭК 475 (КЦСР 0210074090) в части обеспечения деятельности </t>
    </r>
    <r>
      <rPr>
        <b/>
        <u/>
        <sz val="14"/>
        <rFont val="Times New Roman"/>
        <family val="1"/>
        <charset val="204"/>
      </rPr>
      <t>административно-управленческого и учебно-вспомогательного персонала (АУП и УВП)</t>
    </r>
  </si>
  <si>
    <t>МЗ+ИЦ (проверка с вкладкой "Бюджет 2022-2024")</t>
  </si>
  <si>
    <t>Остаток ассигнований на 2022 год</t>
  </si>
  <si>
    <t>Помесячная разбивка кассового плана на 2022 год</t>
  </si>
  <si>
    <t>Утвержденные ассигнования на 2022 год, местный бюджет</t>
  </si>
  <si>
    <r>
      <rPr>
        <b/>
        <sz val="12"/>
        <color indexed="10"/>
        <rFont val="Times New Roman"/>
        <family val="1"/>
        <charset val="204"/>
      </rPr>
      <t>!!!! Не изменять показатели данной графы</t>
    </r>
    <r>
      <rPr>
        <b/>
        <sz val="12"/>
        <rFont val="Times New Roman"/>
        <family val="1"/>
        <charset val="204"/>
      </rPr>
      <t xml:space="preserve">
Плановые показатели на 2022 год, 
</t>
    </r>
    <r>
      <rPr>
        <b/>
        <sz val="12"/>
        <color indexed="10"/>
        <rFont val="Times New Roman"/>
        <family val="1"/>
        <charset val="204"/>
      </rPr>
      <t xml:space="preserve">Поступления от оказания услуг (выполнения работ) на платной основе и от иной приносящей доход деятельности </t>
    </r>
    <r>
      <rPr>
        <b/>
        <sz val="12"/>
        <rFont val="Times New Roman"/>
        <family val="1"/>
        <charset val="204"/>
      </rPr>
      <t xml:space="preserve">(родит. плата, плата за питание сотрудников, платные услуги),
 Код доп.ЭК 810
</t>
    </r>
  </si>
  <si>
    <r>
      <rPr>
        <b/>
        <sz val="12"/>
        <color indexed="10"/>
        <rFont val="Times New Roman"/>
        <family val="1"/>
        <charset val="204"/>
      </rPr>
      <t>!!! Изменения между услугами вносить в данной графе</t>
    </r>
    <r>
      <rPr>
        <b/>
        <sz val="12"/>
        <rFont val="Times New Roman"/>
        <family val="1"/>
        <charset val="204"/>
      </rPr>
      <t xml:space="preserve">
Плановые показатели с учетом изменений на 2022 год, 
</t>
    </r>
    <r>
      <rPr>
        <b/>
        <sz val="12"/>
        <color indexed="10"/>
        <rFont val="Times New Roman"/>
        <family val="1"/>
        <charset val="204"/>
      </rPr>
      <t xml:space="preserve">Поступления от оказания услуг (выполнения работ) на платной основе и от иной приносящей доход деятельности </t>
    </r>
    <r>
      <rPr>
        <b/>
        <sz val="12"/>
        <rFont val="Times New Roman"/>
        <family val="1"/>
        <charset val="204"/>
      </rPr>
      <t xml:space="preserve">(родит. плата, плата за питание сотрудников, платные услуги),
 Код доп.ЭК 810
</t>
    </r>
  </si>
  <si>
    <r>
      <rPr>
        <b/>
        <sz val="12"/>
        <color indexed="10"/>
        <rFont val="Times New Roman"/>
        <family val="1"/>
        <charset val="204"/>
      </rPr>
      <t>Пени, штрафы, иное возмещение ущерба по договорам гражданско-правового характера</t>
    </r>
    <r>
      <rPr>
        <b/>
        <sz val="12"/>
        <rFont val="Times New Roman"/>
        <family val="1"/>
        <charset val="204"/>
      </rPr>
      <t xml:space="preserve"> в 2022 году,
 Код доп.ЭК 860</t>
    </r>
  </si>
  <si>
    <r>
      <t xml:space="preserve">
Ассигнования с учетом изменений на 2022 год, </t>
    </r>
    <r>
      <rPr>
        <b/>
        <sz val="12"/>
        <color indexed="10"/>
        <rFont val="Times New Roman"/>
        <family val="1"/>
        <charset val="204"/>
      </rPr>
      <t>местный и краевой бюджеты</t>
    </r>
    <r>
      <rPr>
        <b/>
        <sz val="12"/>
        <rFont val="Times New Roman"/>
        <family val="1"/>
        <charset val="204"/>
      </rPr>
      <t xml:space="preserve">
Субсидии на иные цели
</t>
    </r>
  </si>
  <si>
    <t>2023 год</t>
  </si>
  <si>
    <t>2024 год</t>
  </si>
  <si>
    <t>Рабочая таблица по финансовым обьемам, предоставленным на 2023-2024 гг.</t>
  </si>
  <si>
    <r>
      <rPr>
        <b/>
        <sz val="12"/>
        <color indexed="10"/>
        <rFont val="Times New Roman"/>
        <family val="1"/>
        <charset val="204"/>
      </rPr>
      <t>!!!! Не изменять показатели данной графы</t>
    </r>
    <r>
      <rPr>
        <b/>
        <sz val="12"/>
        <rFont val="Times New Roman"/>
        <family val="1"/>
        <charset val="204"/>
      </rPr>
      <t xml:space="preserve">
Плановые показатели на 2023 год, 
</t>
    </r>
    <r>
      <rPr>
        <b/>
        <sz val="12"/>
        <color indexed="10"/>
        <rFont val="Times New Roman"/>
        <family val="1"/>
        <charset val="204"/>
      </rPr>
      <t>Поступления от оказания услуг (выполнения работ) на платной основе и от иной приносящей доход деятельности</t>
    </r>
    <r>
      <rPr>
        <b/>
        <sz val="12"/>
        <rFont val="Times New Roman"/>
        <family val="1"/>
        <charset val="204"/>
      </rPr>
      <t xml:space="preserve">
 Код доп.ЭК 810
</t>
    </r>
  </si>
  <si>
    <r>
      <rPr>
        <b/>
        <sz val="12"/>
        <color indexed="10"/>
        <rFont val="Times New Roman"/>
        <family val="1"/>
        <charset val="204"/>
      </rPr>
      <t>!!!! Не изменять показатели данной графы</t>
    </r>
    <r>
      <rPr>
        <b/>
        <sz val="12"/>
        <rFont val="Times New Roman"/>
        <family val="1"/>
        <charset val="204"/>
      </rPr>
      <t xml:space="preserve">
Плановые показатели на 2024 год, 
</t>
    </r>
    <r>
      <rPr>
        <b/>
        <sz val="12"/>
        <color indexed="10"/>
        <rFont val="Times New Roman"/>
        <family val="1"/>
        <charset val="204"/>
      </rPr>
      <t xml:space="preserve">Поступления от оказания услуг (выполнения работ) на платной основе и от иной приносящей доход деятельности </t>
    </r>
    <r>
      <rPr>
        <b/>
        <sz val="12"/>
        <rFont val="Times New Roman"/>
        <family val="1"/>
        <charset val="204"/>
      </rPr>
      <t xml:space="preserve">
 Код доп.ЭК 810
</t>
    </r>
  </si>
  <si>
    <r>
      <rPr>
        <b/>
        <sz val="12"/>
        <color indexed="10"/>
        <rFont val="Times New Roman"/>
        <family val="1"/>
        <charset val="204"/>
      </rPr>
      <t>!!!! Не изменять показатели данной графы</t>
    </r>
    <r>
      <rPr>
        <b/>
        <sz val="12"/>
        <rFont val="Times New Roman"/>
        <family val="1"/>
        <charset val="204"/>
      </rPr>
      <t xml:space="preserve">
Утвержденные ассигнования на 2024 год, </t>
    </r>
    <r>
      <rPr>
        <b/>
        <sz val="12"/>
        <color indexed="10"/>
        <rFont val="Times New Roman"/>
        <family val="1"/>
        <charset val="204"/>
      </rPr>
      <t>местный и краевой бюджеты</t>
    </r>
    <r>
      <rPr>
        <b/>
        <sz val="12"/>
        <rFont val="Times New Roman"/>
        <family val="1"/>
        <charset val="204"/>
      </rPr>
      <t xml:space="preserve">
Субсидии на иные цели
</t>
    </r>
  </si>
  <si>
    <t>ДопЭК 810</t>
  </si>
  <si>
    <t>Предоставление субсидий МБУ, МАУ за 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</si>
  <si>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7.1.0.0.0</t>
  </si>
  <si>
    <t>Субсидии на увеличение стоимости основных средств в рамках субсидий МБУ, МАУ за 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</si>
  <si>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7.1.6.0.0</t>
  </si>
  <si>
    <t>Итого ИЦ</t>
  </si>
  <si>
    <t>Утвержденные ассигнования из АЦК-планирования на 2022-2024 гг.</t>
  </si>
  <si>
    <r>
      <rPr>
        <b/>
        <sz val="12"/>
        <color indexed="10"/>
        <rFont val="Times New Roman"/>
        <family val="1"/>
        <charset val="204"/>
      </rPr>
      <t>Безвозмездные поступления (в т.ч. Гранты и питание детей в ГОЛ) муниципальным бюджетным и автономным учреждениям</t>
    </r>
    <r>
      <rPr>
        <b/>
        <sz val="12"/>
        <rFont val="Times New Roman"/>
        <family val="1"/>
        <charset val="204"/>
      </rPr>
      <t xml:space="preserve"> в 2022 году,
 Код доп.ЭК 820</t>
    </r>
  </si>
  <si>
    <t>3. Расчеты представлены по состоянию на 28.12.2021</t>
  </si>
  <si>
    <t>ИТОГО сумма для СГОЗ на 2022 год</t>
  </si>
  <si>
    <t>УТВЕРЖДАЮ</t>
  </si>
  <si>
    <t>(наименование должности лица, утверждающего документ)</t>
  </si>
  <si>
    <t>(подпись)</t>
  </si>
  <si>
    <t>(расшифровка подписи)</t>
  </si>
  <si>
    <t>ПЛАН</t>
  </si>
  <si>
    <t xml:space="preserve">от </t>
  </si>
  <si>
    <t>Коды</t>
  </si>
  <si>
    <t>Дата</t>
  </si>
  <si>
    <t>Орган, осуществляющий</t>
  </si>
  <si>
    <t>по Сводному реестру</t>
  </si>
  <si>
    <t>глава по БК</t>
  </si>
  <si>
    <t>ИНН</t>
  </si>
  <si>
    <t>КПП</t>
  </si>
  <si>
    <t>Единица измерения: руб.</t>
  </si>
  <si>
    <t>по ОКЕИ</t>
  </si>
  <si>
    <t>383</t>
  </si>
  <si>
    <t>Раздел 1. Поступления и выплаты</t>
  </si>
  <si>
    <t>Показатели по поступлениям и выплатам учреждения на 2022 год и плановый период 2023-2024 (по состоянию на 28.12.2021)</t>
  </si>
  <si>
    <t>Код строки</t>
  </si>
  <si>
    <t>Код по бюджетной классификации Российской Федерации</t>
  </si>
  <si>
    <t>Сумма, руб. (с точностью до двух знаков после запятой - 0,00)</t>
  </si>
  <si>
    <t>на 2022 г.</t>
  </si>
  <si>
    <t>на 2023 г.</t>
  </si>
  <si>
    <t>на 2024г.</t>
  </si>
  <si>
    <t>за пределами планового периода</t>
  </si>
  <si>
    <t>текущий финансовый год</t>
  </si>
  <si>
    <t>первый год планового периода</t>
  </si>
  <si>
    <t>второй год планового периода</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</si>
  <si>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</si>
  <si>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</si>
  <si>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поступления от приносящей доход деятельности</t>
  </si>
  <si>
    <t>субсидии</t>
  </si>
  <si>
    <t xml:space="preserve">Остаток средств на начало текущего финансового года </t>
  </si>
  <si>
    <t>0001</t>
  </si>
  <si>
    <t>заполняем в январе</t>
  </si>
  <si>
    <t>Остаток средств на конец текущего финансового года</t>
  </si>
  <si>
    <t>0002</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</si>
  <si>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</si>
  <si>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</si>
  <si>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</si>
  <si>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</si>
  <si>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</si>
  <si>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</si>
  <si>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</si>
  <si>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</si>
  <si>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</si>
  <si>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(СШ 29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</si>
  <si>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</si>
  <si>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ДопЭК 810 (платные образовательные курсы+питание сотрудников по садам)</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</si>
  <si>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</si>
  <si>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</si>
  <si>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 финансирование на текущую дату</t>
  </si>
  <si>
    <t>в том числе:
суммы принудительного изъятия</t>
  </si>
  <si>
    <t>безвозмездные денежные поступления, всего</t>
  </si>
  <si>
    <t>ДопЭК 820+ДопЭК 810 (невыясненные платежи)</t>
  </si>
  <si>
    <t>в том числе:</t>
  </si>
  <si>
    <t xml:space="preserve">
целевые субсидии</t>
  </si>
  <si>
    <t>Субсидия на иные цели без учета кап.вложений</t>
  </si>
  <si>
    <t>субсидии на осуществление капитальных вложений</t>
  </si>
  <si>
    <t>Субсидия на иные цели только ДопКР 971</t>
  </si>
  <si>
    <t>гранты</t>
  </si>
  <si>
    <t>Берем у Филатовой поступления по ДопЭК 820 (гранты) на текущую дату</t>
  </si>
  <si>
    <t>прочие поступления</t>
  </si>
  <si>
    <t>На начало года берем план по расчетам, по итогам года берем факт поступления у Филатовой</t>
  </si>
  <si>
    <t>прочие доходы, всего</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</si>
  <si>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</si>
  <si>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</si>
  <si>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</si>
  <si>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 xml:space="preserve">возвраты по л/сч </t>
  </si>
  <si>
    <t>Расходы, всего</t>
  </si>
  <si>
    <t>в том числе:
на выплаты персоналу, всего</t>
  </si>
  <si>
    <t>в том числе:
оплата труда</t>
  </si>
  <si>
    <t>Доп.КР 991</t>
  </si>
  <si>
    <t>Расход л/сч</t>
  </si>
  <si>
    <t>Отклонение</t>
  </si>
  <si>
    <t>прочие выплаты персоналу, в том числе компенсационного характера</t>
  </si>
  <si>
    <t>Доп.КР 911,912,913,914,918,919,921,952</t>
  </si>
  <si>
    <t>4. МЗ</t>
  </si>
  <si>
    <t>5. ИЦ</t>
  </si>
  <si>
    <t>2. СД</t>
  </si>
  <si>
    <t>иные выплаты, за исключением фонда оплаты труда учреждения, для выполнения отдельных полномочий</t>
  </si>
  <si>
    <t>ДопКр 912, 966</t>
  </si>
  <si>
    <t>КВР 111</t>
  </si>
  <si>
    <t>взносы по обязательному социальному страхованию на выплаты по оплате труда работников и иные выплаты работникам учреждений, всего</t>
  </si>
  <si>
    <t>КВР 112</t>
  </si>
  <si>
    <t>в том числе:
на выплаты по оплате труда</t>
  </si>
  <si>
    <t>Доп.КР 992</t>
  </si>
  <si>
    <t>КВР 113</t>
  </si>
  <si>
    <t>на иные выплаты работникам</t>
  </si>
  <si>
    <t>ДопКР 985 (выплаты, которые производит налоговый отдел на СИЗ)</t>
  </si>
  <si>
    <t>КВР 119</t>
  </si>
  <si>
    <t>социальные и иные выплаты населению, всего</t>
  </si>
  <si>
    <t>КВР 244</t>
  </si>
  <si>
    <t>в том числе:
социальные выплаты гражданам, кроме публичных нормативных социальных выплат</t>
  </si>
  <si>
    <t>КВР 321 (917)</t>
  </si>
  <si>
    <t>из них:
пособия, компенсации и иные социальные выплаты гражданам, кроме публичных нормативных обязательств</t>
  </si>
  <si>
    <t>Доп.КР 917,915,994,993 (выплаты детям с ОВЗ на дому КБ)</t>
  </si>
  <si>
    <t>КВР 831</t>
  </si>
  <si>
    <t>выплата стипендий, осуществление иных расходов на социальную поддержку обучающихся за счет средств стипендиального фонда</t>
  </si>
  <si>
    <t>КВР 852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</si>
  <si>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</si>
  <si>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</si>
  <si>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КВР 853</t>
  </si>
  <si>
    <t>иные выплаты населению</t>
  </si>
  <si>
    <t>КВР 323</t>
  </si>
  <si>
    <t>уплата налогов, сборов и иных платежей, всего</t>
  </si>
  <si>
    <t>КВР 321 (993)</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</si>
  <si>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</si>
  <si>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</si>
  <si>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</si>
  <si>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</si>
  <si>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</si>
  <si>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</si>
  <si>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</si>
  <si>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</si>
  <si>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</si>
  <si>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</si>
  <si>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</si>
  <si>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</si>
  <si>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</si>
  <si>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по исполнительным листам</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</si>
  <si>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</si>
  <si>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</si>
  <si>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</si>
  <si>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</si>
  <si>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</si>
  <si>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ДпКр 993</t>
  </si>
  <si>
    <t>закупку товаров, работ, услуг в целях создания, разхвития, эксплуатации и вывода из эксплуатации государственных информационных систем</t>
  </si>
  <si>
    <t>закупку энергетических ресурсов</t>
  </si>
  <si>
    <t>ДпКр 931,932</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</si>
  <si>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</si>
  <si>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</si>
  <si>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</si>
  <si>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</si>
  <si>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</si>
  <si>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</si>
  <si>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</si>
  <si>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</si>
  <si>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</si>
  <si>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</si>
  <si>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</si>
  <si>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</si>
  <si>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 со знаком -</t>
  </si>
  <si>
    <t>Директор МКУ "ОК УОиДО"</t>
  </si>
  <si>
    <t>Л.Э. Ерохина</t>
  </si>
  <si>
    <t>Заместитель директора МКУ "ОК УОиДО" по экономике и финансам</t>
  </si>
  <si>
    <t>В.В. Гоннова</t>
  </si>
  <si>
    <t>Соколова Т.В.</t>
  </si>
  <si>
    <t>43-72-00*3226</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</si>
  <si>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</si>
  <si>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</si>
  <si>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</si>
  <si>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</si>
  <si>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</si>
  <si>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</si>
  <si>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</si>
  <si>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</si>
  <si>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</si>
  <si>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</si>
  <si>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&lt;6&gt;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</si>
  <si>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</si>
  <si>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</si>
  <si>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</si>
  <si>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Показатели выплат по расходам на закупку товаров, работ, услуг учреждения на 2022-2024 гг. (по состоянию на 28.12.2021)</t>
  </si>
  <si>
    <t>ЗАПОЛНЯЕМ ЗДЕСЬ!!!!</t>
  </si>
  <si>
    <t>N п/п</t>
  </si>
  <si>
    <t>Коды строк</t>
  </si>
  <si>
    <t>Год начала закупки</t>
  </si>
  <si>
    <t>Код по бюджетной классификации Российской Федерации &lt;9.1&gt;</t>
  </si>
  <si>
    <t>Уникальный код &lt;9.2&gt;</t>
  </si>
  <si>
    <t>на 2024 г.</t>
  </si>
  <si>
    <t>всего на закупки</t>
  </si>
  <si>
    <t>(текущий финансовый год)</t>
  </si>
  <si>
    <t>(первый год планового периода)</t>
  </si>
  <si>
    <t>(второй год планового периода)</t>
  </si>
  <si>
    <t>КОНТРОЛЬНЫЕ СУММЫ!!!</t>
  </si>
  <si>
    <t xml:space="preserve">Выплаты на закупку товаров, работ, услуг, всего </t>
  </si>
  <si>
    <t>Заключено договоров БЮДЖЕТНЫМ учреждением</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</si>
  <si>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</si>
  <si>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</si>
  <si>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</si>
  <si>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r>
      <t xml:space="preserve">Должен быть </t>
    </r>
    <r>
      <rPr>
        <b/>
        <u/>
        <sz val="16"/>
        <color rgb="FFFF0000"/>
        <rFont val="Times New Roman"/>
        <family val="1"/>
        <charset val="204"/>
      </rPr>
      <t>0</t>
    </r>
  </si>
  <si>
    <t>в 2023 на 2023</t>
  </si>
  <si>
    <t>1.3.1</t>
  </si>
  <si>
    <t>в том числе:
в соответствии с Федеральным законом №44-ФЗ</t>
  </si>
  <si>
    <r>
      <t xml:space="preserve">по соответствующему году закупки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</si>
  <si>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t>из них &lt;9.1&gt;:</t>
  </si>
  <si>
    <t>26310.1</t>
  </si>
  <si>
    <r>
      <t xml:space="preserve">по соответствующему году закупки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</si>
  <si>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t>из них &lt;9.2&gt;:</t>
  </si>
  <si>
    <t>26310.2</t>
  </si>
  <si>
    <t>1.3.2</t>
  </si>
  <si>
    <t>в соответствии с Федеральным законом №223-ФЗ</t>
  </si>
  <si>
    <r>
      <t xml:space="preserve">по соответствующему году закупки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</si>
  <si>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</si>
  <si>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</si>
  <si>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</si>
  <si>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</si>
  <si>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</si>
  <si>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 xml:space="preserve">в соответствии с Федеральным законом N 223-ФЗ </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</si>
  <si>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</si>
  <si>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</si>
  <si>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</si>
  <si>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</si>
  <si>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1.4.3</t>
  </si>
  <si>
    <t xml:space="preserve">за счет субсидий, предоставляемых на осуществление капитальных вложений </t>
  </si>
  <si>
    <t>26430.1</t>
  </si>
  <si>
    <t>26430.2</t>
  </si>
  <si>
    <t>1.4.4</t>
  </si>
  <si>
    <t>за счет прочих источников финансового обеспечения</t>
  </si>
  <si>
    <t>1.4.4.1</t>
  </si>
  <si>
    <t>26451.1</t>
  </si>
  <si>
    <t>26451.2</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</si>
  <si>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</si>
  <si>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</si>
  <si>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</si>
  <si>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</si>
  <si>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</si>
  <si>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"__" __________ 20__ г.</t>
  </si>
  <si>
    <t>Учреждение:</t>
  </si>
  <si>
    <t>"28" декабря 2021 г.</t>
  </si>
  <si>
    <t>финансово-хозяйственной деятельности на 2022 г.</t>
  </si>
  <si>
    <t>(на 2022 и плановый период 2023 и 2024 годов)</t>
  </si>
  <si>
    <t>Директор</t>
  </si>
  <si>
    <t>ДопКр 922,925,927,933,934,941,942,943,947,951,953,954,955,956,957,963,971,981,982,983,985,986,987,995,996</t>
  </si>
  <si>
    <t>(руб.)</t>
  </si>
  <si>
    <t xml:space="preserve"> Ед. изм</t>
  </si>
  <si>
    <t>Кол-во</t>
  </si>
  <si>
    <t>Средняя стоимость</t>
  </si>
  <si>
    <t xml:space="preserve">  Сумма</t>
  </si>
  <si>
    <t>6 = гр.4*гр.5</t>
  </si>
  <si>
    <t>ВСЕГО:</t>
  </si>
  <si>
    <t>План по АЦК</t>
  </si>
  <si>
    <t>Мун. задание</t>
  </si>
  <si>
    <t>Иные цели</t>
  </si>
  <si>
    <t>Внебюджет</t>
  </si>
  <si>
    <t>КВР 111 МЗ (991)</t>
  </si>
  <si>
    <t>КВР 112 МЗ (914,918,919)</t>
  </si>
  <si>
    <t>КВР 112 ИЦ (911)</t>
  </si>
  <si>
    <t>КВР 119 МЗ (992)</t>
  </si>
  <si>
    <t>КВР 321 ИЦ (917)</t>
  </si>
  <si>
    <t>МАДОУ "Детский сад № 1"</t>
  </si>
  <si>
    <t>Очередной финансовый 2022 год 
(нормативные затраты)</t>
  </si>
  <si>
    <t>Очередной финансовый 2023 год</t>
  </si>
  <si>
    <t>Итого, руб.
 (с НДС/без НДС)</t>
  </si>
  <si>
    <t>Вычислитель</t>
  </si>
  <si>
    <t>Теплосчетчик</t>
  </si>
  <si>
    <t>Преобразователь температуры</t>
  </si>
  <si>
    <t>Преоброзователь давления</t>
  </si>
  <si>
    <t>1.9</t>
  </si>
  <si>
    <t>Услуга по очистке жироуловителя (откачивание сепарированных жировых отходов в МАДОУ №№ 1,2,5,86), в том числе:</t>
  </si>
  <si>
    <t>ИТОГО по Доп.КР 941 МЕСТНЫЙ БЮДЖЕТ</t>
  </si>
  <si>
    <t>1.10</t>
  </si>
  <si>
    <t>1.11</t>
  </si>
  <si>
    <t>1.12</t>
  </si>
  <si>
    <t>1.13</t>
  </si>
  <si>
    <t>ИТОГО по всему Доп.КР 941 МЕСТНЫЙ БЮДЖЕТ</t>
  </si>
  <si>
    <t>Стоимость ТО и ТР в год</t>
  </si>
  <si>
    <t>Шкаф морозильный</t>
  </si>
  <si>
    <t>Шкаф  холодильный</t>
  </si>
  <si>
    <t>Шкаф охлаждаемый</t>
  </si>
  <si>
    <t>Холодильная камера</t>
  </si>
  <si>
    <t>Ларь морозильный</t>
  </si>
  <si>
    <t>Плита электрическая</t>
  </si>
  <si>
    <t>Привод универсальный</t>
  </si>
  <si>
    <t>Шкаф жарочный</t>
  </si>
  <si>
    <t>Пароконвекционный шкаф</t>
  </si>
  <si>
    <t>Шкаф пекарский</t>
  </si>
  <si>
    <t>Тестомесильная машина</t>
  </si>
  <si>
    <t>Электрическая печь с жарочным шкафом</t>
  </si>
  <si>
    <t>Универсальная кухонная машина</t>
  </si>
  <si>
    <t>Картофелечистка</t>
  </si>
  <si>
    <t>Машина тестомесильная</t>
  </si>
  <si>
    <t>Электрокотел</t>
  </si>
  <si>
    <t>Электромясорубка</t>
  </si>
  <si>
    <t>Хлеборезка</t>
  </si>
  <si>
    <t xml:space="preserve">Овощерезка </t>
  </si>
  <si>
    <t>Витрина холодильная</t>
  </si>
  <si>
    <t>Сковорода электрическая</t>
  </si>
  <si>
    <t>Машина протирочная</t>
  </si>
  <si>
    <t>Охлаждаемый стол</t>
  </si>
  <si>
    <t xml:space="preserve">Холодильник </t>
  </si>
  <si>
    <t>Шкаф среднетемпературный</t>
  </si>
  <si>
    <t>Электрокипятильник</t>
  </si>
  <si>
    <t>Слайсер</t>
  </si>
  <si>
    <t>Рециркулятор УФ-бактерицидный двухламповый с принудительной циркуляцией воздушного потока для обеззараживания воздуха помещений в присутствии людей  на штативе</t>
  </si>
  <si>
    <t>Стерилизатор воздушный</t>
  </si>
  <si>
    <t>Деструктор игл</t>
  </si>
  <si>
    <t>Облучатель Бактерицидный настенный</t>
  </si>
  <si>
    <t>Лампа ртутная низкого давления Бактерицидная</t>
  </si>
  <si>
    <t>Аппарат "Ротта"</t>
  </si>
  <si>
    <t>Облучатель рециркулятор воздуха ультрафиолетовый  бактерицыдный ДЕЗАР -4</t>
  </si>
  <si>
    <t>Лампы ультрафиолетового свечения</t>
  </si>
  <si>
    <t>Выезд поверителя</t>
  </si>
  <si>
    <t>3.36</t>
  </si>
  <si>
    <t>3.37</t>
  </si>
  <si>
    <t>3.38</t>
  </si>
  <si>
    <t>3.39</t>
  </si>
  <si>
    <t>3.40</t>
  </si>
  <si>
    <t>3.41</t>
  </si>
  <si>
    <t>3.42</t>
  </si>
  <si>
    <t>3.43</t>
  </si>
  <si>
    <t>3.44</t>
  </si>
  <si>
    <t>3.45</t>
  </si>
  <si>
    <t>3.46</t>
  </si>
  <si>
    <t>3.47</t>
  </si>
  <si>
    <t>3.48</t>
  </si>
  <si>
    <t>3.49</t>
  </si>
  <si>
    <t>3.50</t>
  </si>
  <si>
    <t>3.51</t>
  </si>
  <si>
    <t>3.52</t>
  </si>
  <si>
    <t>3.53</t>
  </si>
  <si>
    <t>3.54</t>
  </si>
  <si>
    <t>3.55</t>
  </si>
  <si>
    <t>3.56</t>
  </si>
  <si>
    <t>3.57</t>
  </si>
  <si>
    <t>Огнезащитная обработка штор (сцены актового зала)</t>
  </si>
  <si>
    <t>Замена светильников в учебных кабинетах</t>
  </si>
  <si>
    <t>Замена оборудования системы ПС и СОУЭ</t>
  </si>
  <si>
    <t>Текущий ремонт</t>
  </si>
  <si>
    <t>Установка светильников внутреннего освещения (диангостика пылесоса)</t>
  </si>
  <si>
    <t>19.</t>
  </si>
  <si>
    <t>Обслуживания домофона</t>
  </si>
  <si>
    <r>
      <t xml:space="preserve">Текущий ремонт оборудования (ремонт и техническое обслуживание оргтехники и копировально-множительного оборудования, ремонт рабочего места работника АУП и УВП), </t>
    </r>
    <r>
      <rPr>
        <b/>
        <u/>
        <sz val="10"/>
        <rFont val="Times New Roman"/>
        <family val="1"/>
        <charset val="204"/>
      </rPr>
      <t>включая договора с ИП Курмышевой</t>
    </r>
  </si>
  <si>
    <r>
      <t xml:space="preserve">Ремонт и техническое обслуживание оргтехники, копировально-множительного оборудования </t>
    </r>
    <r>
      <rPr>
        <b/>
        <u/>
        <sz val="10"/>
        <rFont val="Times New Roman"/>
        <family val="1"/>
        <charset val="204"/>
      </rPr>
      <t>(включая договора с ИП Курмышевой)</t>
    </r>
  </si>
  <si>
    <t>Услуги по ремонту мебели, используемой воспитанниками, рабочего места пед. работника</t>
  </si>
  <si>
    <t>Текущий ремонт и техн. обслуживание оборудования, приборов и инвентаря, используемого пед. работниками, воспитанниками</t>
  </si>
  <si>
    <t>ТО систем видеонаблюдения, в том числе:
(ПЛАН НА 2021 ВСЕ УЧРЕЖДЕНИЯ: БЮДЖЕТНЫЕ)</t>
  </si>
  <si>
    <t>Изготовление люков выходов на кровлю</t>
  </si>
  <si>
    <r>
      <t xml:space="preserve">Текущий ремонт оборудования, используемого </t>
    </r>
    <r>
      <rPr>
        <b/>
        <u/>
        <sz val="9"/>
        <rFont val="Times New Roman"/>
        <family val="1"/>
        <charset val="204"/>
      </rPr>
      <t>пед. работниками и обучающимися</t>
    </r>
    <r>
      <rPr>
        <b/>
        <sz val="9"/>
        <rFont val="Times New Roman"/>
        <family val="1"/>
        <charset val="204"/>
      </rPr>
      <t>, в том числе:</t>
    </r>
  </si>
  <si>
    <t>расходы (тыс. руб)</t>
  </si>
  <si>
    <t>да</t>
  </si>
  <si>
    <t>без праздничных дней</t>
  </si>
  <si>
    <t>Предоставление доступа к телефонной сети через комплекты спаренных абонентов</t>
  </si>
  <si>
    <t>Расшифровка к плану финансово-хозяйственной деятельности на 2022 год</t>
  </si>
  <si>
    <t xml:space="preserve">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</si>
  <si>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 xml:space="preserve">112 Иные выплаты персоналу учреждений, за исключением фонда
оплаты труда
</t>
  </si>
  <si>
    <t xml:space="preserve">подстастья 214 (Прочие несоциальные выплаты персоналу в натуральной форме)
</t>
  </si>
  <si>
    <t>Возмещение расходов по проезду к месту учебы</t>
  </si>
  <si>
    <t>на 2022 г. 
очередной финансовый год</t>
  </si>
  <si>
    <t>на 2023 г. 
1-й год планового периода</t>
  </si>
  <si>
    <t>на 2024 г. 
2-й год планового периода</t>
  </si>
  <si>
    <t>в 2024 на 2024</t>
  </si>
  <si>
    <t>1.16.</t>
  </si>
  <si>
    <t>1.17.</t>
  </si>
  <si>
    <t>ПЛАН 2022 ГОД</t>
  </si>
  <si>
    <t>Гор.КММ</t>
  </si>
  <si>
    <t>негативка</t>
  </si>
  <si>
    <t>Рабочая таблица по финансовым обьемам, предоставленным на 2022 год</t>
  </si>
  <si>
    <t>Разбивка бюджета  на 2022 год по статье "Коммунальные услуги"</t>
  </si>
  <si>
    <r>
      <t xml:space="preserve">по контрактам (договорам), заключенным до начала текущего финансового года (2022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</si>
  <si>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(2022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</si>
  <si>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(2022 год) </t>
    </r>
    <r>
      <rPr>
        <b/>
        <sz val="15"/>
        <color rgb="FFFF0000"/>
        <rFont val="Times New Roman"/>
        <family val="1"/>
        <charset val="204"/>
      </rPr>
      <t>на платной основе и от иной приносящей доход деятельности</t>
    </r>
  </si>
  <si>
    <t>Секретарь</t>
  </si>
  <si>
    <t>Заместитель директора по учебно-воспитательной работе</t>
  </si>
  <si>
    <t>Заместитель директора по административно-хозяйственной части</t>
  </si>
  <si>
    <t>Методист</t>
  </si>
  <si>
    <t>Педагог дополнительного образования</t>
  </si>
  <si>
    <t>Педагог-организатор</t>
  </si>
  <si>
    <t>Стол офисный</t>
  </si>
  <si>
    <t>Сейф</t>
  </si>
  <si>
    <t>Шкаф для книг</t>
  </si>
  <si>
    <t>Пуф</t>
  </si>
  <si>
    <t>Стул офисный</t>
  </si>
  <si>
    <t>Лавка, скамья</t>
  </si>
  <si>
    <t>пылесос</t>
  </si>
  <si>
    <t>МБУ ДО "Дом детского творчества"</t>
  </si>
  <si>
    <t>надзор</t>
  </si>
  <si>
    <t>631</t>
  </si>
  <si>
    <t xml:space="preserve">КБК 065/0702/0210301310/244 местный бюджет
</t>
  </si>
  <si>
    <t>итого</t>
  </si>
  <si>
    <t>Картриджи лазерные</t>
  </si>
  <si>
    <t>Катриджи</t>
  </si>
  <si>
    <t>Тонер заправочный</t>
  </si>
  <si>
    <t>Паста колеровочная</t>
  </si>
  <si>
    <t>Грунтовка</t>
  </si>
  <si>
    <t>ДОПОЛНИТЕЛЬНОЕ ОБРАЗОВАНИЕ</t>
  </si>
  <si>
    <t xml:space="preserve">План доходов по кодам </t>
  </si>
  <si>
    <t>Разбивка по кодам</t>
  </si>
  <si>
    <t>ПЛАН ДОХОДОВ по платным дополнительным образовательным услугам на 2021-2022 учебный год 
(по состоянию на 09.01.2021)</t>
  </si>
  <si>
    <t>тариф с 01.01.2022 по 30.06.2022</t>
  </si>
  <si>
    <t>тариф с 01.07.2022 по 31.12.2022</t>
  </si>
  <si>
    <t>Холодное водоснабжение (тыс.руб.) с НДС</t>
  </si>
  <si>
    <t>базовый пакет по программе К-12 CASA корпорации Майкрософт</t>
  </si>
  <si>
    <t xml:space="preserve">Участие в семинарах, курсах повышения кваллификации, конференциях, спортивных мероприятиях </t>
  </si>
  <si>
    <t>Образоват.услуги "защита персон.данных"</t>
  </si>
  <si>
    <t>Обучение по тепловодоснабжению</t>
  </si>
  <si>
    <t>Городские культурномассовые мероприятия (звукосветотехническое сопровождение, изготовление плакеток)</t>
  </si>
  <si>
    <t>Приложение № 29</t>
  </si>
  <si>
    <t>к Порядку составления проекта бюджета</t>
  </si>
  <si>
    <t>муниципального образования город Норильск</t>
  </si>
  <si>
    <t>на очередной финансовый год и плановый период,</t>
  </si>
  <si>
    <t xml:space="preserve">утвержденному постановлением </t>
  </si>
  <si>
    <t>Администрации города Норильска</t>
  </si>
  <si>
    <t>от 30.06.2015 №337</t>
  </si>
  <si>
    <t>Обоснование расходов по приобретению периодических изданий, справочной литературы *</t>
  </si>
  <si>
    <t>Фактическое исполнение за отчетный финансовый год 
2020 год</t>
  </si>
  <si>
    <t>Текущий финансовый год 
2021 год</t>
  </si>
  <si>
    <t>Ожидаемое исполнение</t>
  </si>
  <si>
    <t>Очередной финансовый год 2022</t>
  </si>
  <si>
    <t>Плановый период</t>
  </si>
  <si>
    <t>срок подписки</t>
  </si>
  <si>
    <t>кол-во экземпляров</t>
  </si>
  <si>
    <t>каталожная цена</t>
  </si>
  <si>
    <t>стоимость услуг</t>
  </si>
  <si>
    <t>подписная стоимость</t>
  </si>
  <si>
    <t>гр.11-гр.4</t>
  </si>
  <si>
    <t>гр.11/гр.4*100</t>
  </si>
  <si>
    <t>Муниципальное учреждение "Управление общего и дошкольного образования Администрации города Норильска", в.т.ч.</t>
  </si>
  <si>
    <t>Райков Евгений Владимирович</t>
  </si>
  <si>
    <t>437200*3221</t>
  </si>
  <si>
    <r>
      <t>очередной финансовый год + 1</t>
    </r>
    <r>
      <rPr>
        <sz val="11"/>
        <rFont val="Times New Roman"/>
        <family val="1"/>
        <charset val="204"/>
      </rPr>
      <t xml:space="preserve">
2023</t>
    </r>
  </si>
  <si>
    <r>
      <t>очередной финансовый год + 2</t>
    </r>
    <r>
      <rPr>
        <sz val="11"/>
        <rFont val="Times New Roman"/>
        <family val="1"/>
        <charset val="204"/>
      </rPr>
      <t xml:space="preserve">
2024</t>
    </r>
  </si>
  <si>
    <t>расходы по кодам 2022 года</t>
  </si>
  <si>
    <t>направление (город)</t>
  </si>
  <si>
    <t>Кол-во человек</t>
  </si>
  <si>
    <t>Суточные  212 (912)</t>
  </si>
  <si>
    <t>ВСЕГО, 
тыс. руб.</t>
  </si>
  <si>
    <t>За 1 сутки, руб.</t>
  </si>
  <si>
    <t>Кол-во суток</t>
  </si>
  <si>
    <t>Сумма,
руб.</t>
  </si>
  <si>
    <t>сумма</t>
  </si>
  <si>
    <t>Соколова Т.В</t>
  </si>
  <si>
    <t>Обоснование расходов для формирования бюджета муниципального образования город Норильск на 2022-2024 годы на оплату проезда по служебным командировкам Доп.КР 912, 921, 952, 954 (в части обучения) учреждений,
 подведомственных Управлению общего и дошкольного образования Администрации города Норильска</t>
  </si>
  <si>
    <t>II блок - Платные услуги, безвозмездные поступления, пени, штрафы, иное возмещение ущерба по договорам гражданско-правового характера</t>
  </si>
  <si>
    <t>III блок - Субсидии на иные цели (местный и краевой бюджеты)</t>
  </si>
  <si>
    <t>Планируемые поступления из внебюджетных источников в 2022 году по Мероприятию 1.3.1 "Организация предоставления дополнительного образования детей "</t>
  </si>
  <si>
    <t>Платные услуги по организации досуговой деятельности</t>
  </si>
  <si>
    <t>Доходы от сдачи в аренду помещений</t>
  </si>
  <si>
    <t>МБУ ДО "Станция детского и юношеского туризма и экскурсий"</t>
  </si>
  <si>
    <t>цель командировки,
 (наименование мероприятия)</t>
  </si>
  <si>
    <t>Количество платежей в год</t>
  </si>
  <si>
    <t>ГОРОДСКИЕ КУЛЬТУРНО-МАССОВЫЕ МЕРОПРИЯТИЯ на 2022 год (местный бюджет) ДОПЫ</t>
  </si>
  <si>
    <t>КБК 065/0703/0210301310/244, (Доп.КР 963 ,981,986,954)</t>
  </si>
  <si>
    <t>ИТОГО ассигнования 2022 на городские мероприятия (допы), руб.</t>
  </si>
  <si>
    <t>ПРИЗОВОЙ ФОНД (местный бюджет) ДОПЫ 065/0703/0210301310/244 (963)</t>
  </si>
  <si>
    <t>РАСХОДНЫЕ МАТЕРИАЛЫ (местный бюджет) ДОПЫ 065/0703/0210301310/244 (981)</t>
  </si>
  <si>
    <t>ПРОЧИЕ УСЛУГИ (местный бюджет) ДОПЫ 065/0703/0210301310/244 (954)</t>
  </si>
  <si>
    <t>ОСНОВНЫЕ СР-ВА (местный бюджет) ДОПЫ 065/0703/0210301310/244 (971)</t>
  </si>
  <si>
    <t>РАСХОДНЫЕ МАТЕРИАЛЫ (местный бюджет) ДОПЫ 
065/0703/0210301310/244 (981)</t>
  </si>
  <si>
    <t>Стоимость проезда, руб. 226 (921)</t>
  </si>
  <si>
    <t>Стоимость проживания 226 (952)</t>
  </si>
  <si>
    <t>!!! СПРАВОЧНО !!!</t>
  </si>
  <si>
    <t>06507030210301310112</t>
  </si>
  <si>
    <t>I блок - Субсидии на выполнение 
мун. задания (местный бюджет 
КЦСР 0210301310/0210301330)</t>
  </si>
  <si>
    <r>
      <t xml:space="preserve">Мероприятие 1.2.1 Организация предоставления общедоступного и бесплатного начального общего, основного общего, среднего общего образования, создание условий для осуществления присмотра и ухода за детьми в группах продленного дня, содержания детей в структурном подразделении Интернат, </t>
    </r>
    <r>
      <rPr>
        <b/>
        <sz val="11"/>
        <color indexed="10"/>
        <rFont val="Times New Roman"/>
        <family val="1"/>
        <charset val="204"/>
      </rPr>
      <t>КЦСР 0210201210 доп.ФК 81000</t>
    </r>
  </si>
  <si>
    <r>
      <t xml:space="preserve">Мероприятие 1.3.1. Организация предоставления дополнительного образования детей, </t>
    </r>
    <r>
      <rPr>
        <b/>
        <sz val="11"/>
        <color indexed="10"/>
        <rFont val="Times New Roman"/>
        <family val="1"/>
        <charset val="204"/>
      </rPr>
      <t>КЦСР 0210301310, доп.ФК 81000</t>
    </r>
  </si>
  <si>
    <r>
      <t xml:space="preserve">Мероприятие 1.3. "Организация отдыха несовершеннолетних граждан в городских трудовых отрядах школьников", </t>
    </r>
    <r>
      <rPr>
        <b/>
        <sz val="11"/>
        <color indexed="10"/>
        <rFont val="Times New Roman"/>
        <family val="1"/>
        <charset val="204"/>
      </rPr>
      <t>КЦСР 1700000130, доп.ФК 81000</t>
    </r>
  </si>
  <si>
    <t>КБК 06507090210201210244</t>
  </si>
  <si>
    <t>КБК 06507030210301310244</t>
  </si>
  <si>
    <r>
      <rPr>
        <b/>
        <sz val="12"/>
        <color indexed="10"/>
        <rFont val="Times New Roman"/>
        <family val="1"/>
        <charset val="204"/>
      </rPr>
      <t>!!!! Не изменять показатели данной графы</t>
    </r>
    <r>
      <rPr>
        <b/>
        <sz val="12"/>
        <rFont val="Times New Roman"/>
        <family val="1"/>
        <charset val="204"/>
      </rPr>
      <t xml:space="preserve">
Утвержденные ассигнования на 2023 год, </t>
    </r>
    <r>
      <rPr>
        <b/>
        <sz val="12"/>
        <color indexed="10"/>
        <rFont val="Times New Roman"/>
        <family val="1"/>
        <charset val="204"/>
      </rPr>
      <t>местный бюджет</t>
    </r>
    <r>
      <rPr>
        <b/>
        <sz val="12"/>
        <rFont val="Times New Roman"/>
        <family val="1"/>
        <charset val="204"/>
      </rPr>
      <t xml:space="preserve">
Субсидии на финансовое обеспечение выполнения муниципального задания
Код доп.ЭК 000, доп.ФК 71000, КЦСР 0210301310/0210301330</t>
    </r>
  </si>
  <si>
    <r>
      <rPr>
        <b/>
        <sz val="12"/>
        <color indexed="10"/>
        <rFont val="Times New Roman"/>
        <family val="1"/>
        <charset val="204"/>
      </rPr>
      <t>!!!! Не изменять показатели данной графы</t>
    </r>
    <r>
      <rPr>
        <b/>
        <sz val="12"/>
        <rFont val="Times New Roman"/>
        <family val="1"/>
        <charset val="204"/>
      </rPr>
      <t xml:space="preserve">
Утвержденные ассигнования на 2024 год, </t>
    </r>
    <r>
      <rPr>
        <b/>
        <sz val="12"/>
        <color indexed="10"/>
        <rFont val="Times New Roman"/>
        <family val="1"/>
        <charset val="204"/>
      </rPr>
      <t>местный бюджет</t>
    </r>
    <r>
      <rPr>
        <b/>
        <sz val="12"/>
        <rFont val="Times New Roman"/>
        <family val="1"/>
        <charset val="204"/>
      </rPr>
      <t xml:space="preserve">
Субсидии на финансовое обеспечение выполнения муниципального задания
Код доп.ЭК 000, доп.ФК 71000, КЦСР 0210301310/0210301330</t>
    </r>
  </si>
  <si>
    <t>Мероприятие 1.3. "Организация отдыха несовершеннолетних граждан в городских трудовых отрядах школьников"
КЦСР 1700000130, доп.ФК 81000</t>
  </si>
  <si>
    <t>Мероприятие 3.1.1 Организация отдыха и оздоровления детей образовательных учреждений, подведомственных Управлению общего и дошкольного образования Администрации города Норильска
КЦСР 0230103110, доп.ФК 81000</t>
  </si>
  <si>
    <t>Мероприятие 1.2.1 Организация предоставления общедоступного и бесплатного начального общего, основного общего, среднего общего образования, создание условий для осуществления присмотра и ухода за детьми в группах продленного дня, содержания детей в структурном подразделении Интернат, КЦСР 0210201210 доп.ФК 81000</t>
  </si>
  <si>
    <t>Мероприятие 1.3.1. Организация предоставления дополнительного образования детей, КЦСР 0210301310, доп.ФК 81000</t>
  </si>
  <si>
    <t>Мероприятие 1.3. "Организация отдыха несовершеннолетних граждан в городских трудовых отрядах школьников", КЦСР 1700000130, доп.ФК 81000</t>
  </si>
  <si>
    <t>ИТОГО сумма для СГОЗ на 2023-2024 гг.</t>
  </si>
  <si>
    <t>Приложение N 32
к Порядку составления проекта бюджета
муниципального образования
город Норильск на очередной
финансовый год и плановый период,
утвержденному Постановлением
Администрации города Норильска
от 30 июня 2015 г. N 337</t>
  </si>
  <si>
    <t>Обоснование прочих расходов
"Управление общего и дошкольного образования Администрации города Норильска"</t>
  </si>
  <si>
    <t>Наименование расходов КОСГУ (доп. КР) 291 (967), 292 (968), 293 (969), 294 (000), 295 (000), 296 (962), 296 (964), 296 (965)</t>
  </si>
  <si>
    <t>Фактические исполнение за отчетный финансовый год (2020 г.)</t>
  </si>
  <si>
    <t>Текущий финансовый год (2021)</t>
  </si>
  <si>
    <t>Очередной финансовый год (2022)</t>
  </si>
  <si>
    <t>Отклонение (гр. 10 - гр. 4)</t>
  </si>
  <si>
    <t>Примечание (указать причины роста)</t>
  </si>
  <si>
    <t>Очередной финансовый год + 1 (2023)</t>
  </si>
  <si>
    <t>Очередной финансовый год + 1 (2024)</t>
  </si>
  <si>
    <t>изначально утвержденный план</t>
  </si>
  <si>
    <t>уточненный план</t>
  </si>
  <si>
    <t>ожидаемое исполнение</t>
  </si>
  <si>
    <t>стоимость</t>
  </si>
  <si>
    <t>периодичность</t>
  </si>
  <si>
    <t>итого, тыс. руб.</t>
  </si>
  <si>
    <t>Другие экономические санкции (295/000)</t>
  </si>
  <si>
    <t>Налоги, пошлины и сборы (291/967)</t>
  </si>
  <si>
    <t>Штрафы за нарушение законодательства о налогах и сборах, законодательства о страховых взносах (292/968)</t>
  </si>
  <si>
    <t>Начальник планово - экономического отдела</t>
  </si>
  <si>
    <t>Л.А. Бойко</t>
  </si>
  <si>
    <t>Абрамова Виктория Викторовна</t>
  </si>
  <si>
    <t>437200*3224</t>
  </si>
  <si>
    <t>2. Расчеты представлены по состоянию на 28.12.2021</t>
  </si>
  <si>
    <t>06507030210301310244</t>
  </si>
  <si>
    <t>06507030210301310321</t>
  </si>
  <si>
    <t>06507030210301310852
06507030210301310853</t>
  </si>
  <si>
    <t>06507030210301310853</t>
  </si>
  <si>
    <t>Расчет затрат</t>
  </si>
  <si>
    <t>на содержание трудовых отрядов школьников в 2020-2022 гг.</t>
  </si>
  <si>
    <t>количество детей</t>
  </si>
  <si>
    <t>количество сотрудников</t>
  </si>
  <si>
    <t>количество дней</t>
  </si>
  <si>
    <t>Наименование мероприятия</t>
  </si>
  <si>
    <t xml:space="preserve">Кол-во </t>
  </si>
  <si>
    <t>Цена, руб.</t>
  </si>
  <si>
    <t>в том числе за счет</t>
  </si>
  <si>
    <t>КЭКР</t>
  </si>
  <si>
    <t>местного бюджета</t>
  </si>
  <si>
    <t>родительских взносов</t>
  </si>
  <si>
    <t>Оплата труда</t>
  </si>
  <si>
    <t>в т.ч. ЕСН 27.3%</t>
  </si>
  <si>
    <t>Начальник штаба</t>
  </si>
  <si>
    <t>чел.-мес.</t>
  </si>
  <si>
    <t>ЕСН</t>
  </si>
  <si>
    <t>Заместитель начальника  по воспитательной работе</t>
  </si>
  <si>
    <t>Инструктор по физической культуре</t>
  </si>
  <si>
    <t>Инженер по ОТ</t>
  </si>
  <si>
    <t>Педагог- организатор</t>
  </si>
  <si>
    <t>Воспитатель</t>
  </si>
  <si>
    <t>Материальное обеспечение</t>
  </si>
  <si>
    <t>Канцелярские расходы</t>
  </si>
  <si>
    <t>Пули</t>
  </si>
  <si>
    <t xml:space="preserve">Изготовление  Флагов </t>
  </si>
  <si>
    <t>Картрижи</t>
  </si>
  <si>
    <t>Аптечки</t>
  </si>
  <si>
    <t>Спортинвентарь</t>
  </si>
  <si>
    <t>Культурно-массовые мероприятия</t>
  </si>
  <si>
    <t>спортивно-массовые мероприятия</t>
  </si>
  <si>
    <t>10</t>
  </si>
  <si>
    <t>Транспортные расходы</t>
  </si>
  <si>
    <t>поездки на турбазу</t>
  </si>
  <si>
    <t>авт.-час</t>
  </si>
  <si>
    <t>Доп.КР.</t>
  </si>
  <si>
    <t>Мероприятие 1.3.1. Организация предоставления дополнительного образования детей</t>
  </si>
  <si>
    <t>02.1.03.01310</t>
  </si>
  <si>
    <t>Мероприятие 1.3.3 Обеспечение функционирования модели персонифицированного финансирования дополнительного образования детей</t>
  </si>
  <si>
    <t>02.1.03.01330</t>
  </si>
  <si>
    <t>968</t>
  </si>
  <si>
    <t>ИТОГО МЗ:</t>
  </si>
  <si>
    <r>
      <rPr>
        <b/>
        <sz val="12"/>
        <color indexed="10"/>
        <rFont val="Times New Roman"/>
        <family val="1"/>
        <charset val="204"/>
      </rPr>
      <t>!!!! Не изменять показатели данной графы</t>
    </r>
    <r>
      <rPr>
        <b/>
        <sz val="12"/>
        <rFont val="Times New Roman"/>
        <family val="1"/>
        <charset val="204"/>
      </rPr>
      <t xml:space="preserve">
Утвержденные ассигнования на 2022 год, </t>
    </r>
    <r>
      <rPr>
        <b/>
        <sz val="12"/>
        <color indexed="10"/>
        <rFont val="Times New Roman"/>
        <family val="1"/>
        <charset val="204"/>
      </rPr>
      <t>местный бюджет</t>
    </r>
    <r>
      <rPr>
        <b/>
        <sz val="12"/>
        <rFont val="Times New Roman"/>
        <family val="1"/>
        <charset val="204"/>
      </rPr>
      <t xml:space="preserve">
Субсидии на финансовое обеспечение выполнения муниципального задания
Код доп.ЭК 000, доп.ФК 71000, КЦСР 0210301310/0210301330</t>
    </r>
  </si>
  <si>
    <r>
      <rPr>
        <b/>
        <sz val="12"/>
        <color indexed="10"/>
        <rFont val="Times New Roman"/>
        <family val="1"/>
        <charset val="204"/>
      </rPr>
      <t>!!! Изменения между услугами вносить в данной графе</t>
    </r>
    <r>
      <rPr>
        <b/>
        <sz val="12"/>
        <rFont val="Times New Roman"/>
        <family val="1"/>
        <charset val="204"/>
      </rPr>
      <t xml:space="preserve">
Ассигнования с учетом изменений на 2022 год, </t>
    </r>
    <r>
      <rPr>
        <b/>
        <sz val="12"/>
        <color indexed="10"/>
        <rFont val="Times New Roman"/>
        <family val="1"/>
        <charset val="204"/>
      </rPr>
      <t>местный бюджет</t>
    </r>
    <r>
      <rPr>
        <b/>
        <sz val="12"/>
        <rFont val="Times New Roman"/>
        <family val="1"/>
        <charset val="204"/>
      </rPr>
      <t xml:space="preserve">
Субсидии на финансовое обеспечение выполнения муниципального задания
Код доп.ЭК 000, доп.ФК 71000, КЦСР 0210301310/0210301330</t>
    </r>
  </si>
  <si>
    <t>Работники, подлежащие обязательному медицинскому осмотру 
в 2022 г.                                                                                                                                            МБУ ДО "СДЮТиЭ"</t>
  </si>
  <si>
    <t xml:space="preserve"> п. 1.48  Приложение к Порядку</t>
  </si>
  <si>
    <t xml:space="preserve"> п. 1.8.1 Приложение к Порядку</t>
  </si>
  <si>
    <t>Вахтер</t>
  </si>
  <si>
    <t>Дворник</t>
  </si>
  <si>
    <t>Техник 1 категории</t>
  </si>
  <si>
    <t>Делопроизводитель</t>
  </si>
  <si>
    <t>Стул раскладной для мобильного учебного класса</t>
  </si>
  <si>
    <t>Стеллаж металлический</t>
  </si>
  <si>
    <t>Уголок кухонный</t>
  </si>
  <si>
    <t>Комплект для отдыха</t>
  </si>
  <si>
    <t>Диван</t>
  </si>
  <si>
    <t>Шкаф (стеллаж)</t>
  </si>
  <si>
    <t>Шкаф офисный</t>
  </si>
  <si>
    <t>Полка навесная</t>
  </si>
  <si>
    <t>МБУ ДО "Станция детского и юношеского туризма и экскурсии"</t>
  </si>
  <si>
    <t>МБУ ДО
 "Станция детского и юношеского туризма и экскурсий "/69/6356,6</t>
  </si>
  <si>
    <t>Куртка мужская Байкал</t>
  </si>
  <si>
    <t xml:space="preserve">Куртка женская </t>
  </si>
  <si>
    <t xml:space="preserve">Сапоги мужские утепленные </t>
  </si>
  <si>
    <t xml:space="preserve">Костюм для защиты от общих производственных загрязнений и механических воздействий </t>
  </si>
  <si>
    <t>Сапоги</t>
  </si>
  <si>
    <t>Перчатки утепленные</t>
  </si>
  <si>
    <t>Перчатки трикотажные</t>
  </si>
  <si>
    <t>Варежки</t>
  </si>
  <si>
    <t>МБУ ДО "Станция детского и юношеского туризма и экскурсии"/68,83/4226,80</t>
  </si>
  <si>
    <t>Картриджи черные</t>
  </si>
  <si>
    <t>Тонер -картридж</t>
  </si>
  <si>
    <t>Шпатлевка гипсовая</t>
  </si>
  <si>
    <t>Краска латексная</t>
  </si>
  <si>
    <t>Штукатурная смесь</t>
  </si>
  <si>
    <t>Шпатлевка латексная</t>
  </si>
  <si>
    <t>Краска фасадная</t>
  </si>
  <si>
    <t>Краска вододисперсионная</t>
  </si>
  <si>
    <t>Эмаль ПФ</t>
  </si>
  <si>
    <t>Краска серебрянка</t>
  </si>
  <si>
    <t>Шпатлевка масляно-клеевая</t>
  </si>
  <si>
    <t>Отлив на подоконник</t>
  </si>
  <si>
    <t>Петля универсальная</t>
  </si>
  <si>
    <t>Двери</t>
  </si>
  <si>
    <t>Комплект ручек</t>
  </si>
  <si>
    <t>Фурнитура дверная</t>
  </si>
  <si>
    <t>Накладка на замок</t>
  </si>
  <si>
    <t>Полотно дверное</t>
  </si>
  <si>
    <t>Коробка дверная</t>
  </si>
  <si>
    <t>Плинтус</t>
  </si>
  <si>
    <t>Фартук кухонный Мозайка пластик</t>
  </si>
  <si>
    <t>Кронштейн</t>
  </si>
  <si>
    <t>Ножка для стола хром</t>
  </si>
  <si>
    <t>Фанера</t>
  </si>
  <si>
    <t>Профиль угол алюминий</t>
  </si>
  <si>
    <t>Клей</t>
  </si>
  <si>
    <t>Плитка потолочная</t>
  </si>
  <si>
    <t>Пена монтажная</t>
  </si>
  <si>
    <t>Фурнитура для плинтуса</t>
  </si>
  <si>
    <t>Уголок</t>
  </si>
  <si>
    <t>Порог</t>
  </si>
  <si>
    <t>Сантехнические материалы</t>
  </si>
  <si>
    <t>Очиститель пены</t>
  </si>
  <si>
    <t>Строительный инвентарь</t>
  </si>
  <si>
    <t>Раствор для заделки швов</t>
  </si>
  <si>
    <t>Штукатурка</t>
  </si>
  <si>
    <t>Лента малярная</t>
  </si>
  <si>
    <t>Уайт спирит</t>
  </si>
  <si>
    <t>Панель МДФ</t>
  </si>
  <si>
    <t>Плитка кафельная</t>
  </si>
  <si>
    <t>Стеклообои</t>
  </si>
  <si>
    <t>Обои</t>
  </si>
  <si>
    <t>ДСП</t>
  </si>
  <si>
    <t>уменьшение</t>
  </si>
  <si>
    <r>
      <t>Пояснительная записка к договору на оказание услуг по обращению с твердыми коммунальными отходами 
между ООО "РостТех" и</t>
    </r>
    <r>
      <rPr>
        <b/>
        <sz val="13"/>
        <rFont val="Times New Roman"/>
        <family val="1"/>
        <charset val="204"/>
      </rPr>
      <t xml:space="preserve"> Муниципальное бюджетное учреждение дополнительного образования "Станция детского и юношеского туризма и экскурсий"</t>
    </r>
  </si>
  <si>
    <t xml:space="preserve">сопров-ию электр.периодич. справочника "ГАРАНТ Классик+" </t>
  </si>
  <si>
    <t>Обучение по теме "Тех.обслуж.и треб.безопасн экспл.тепл.энергоуст"</t>
  </si>
  <si>
    <t>Изготовление и сборка столов и стульев</t>
  </si>
  <si>
    <t>Изготовление вениловой самоклейки</t>
  </si>
  <si>
    <r>
      <rPr>
        <b/>
        <sz val="11"/>
        <rFont val="Times New Roman"/>
        <family val="1"/>
        <charset val="204"/>
      </rPr>
      <t>Организация профильных школ:</t>
    </r>
    <r>
      <rPr>
        <sz val="11"/>
        <rFont val="Times New Roman"/>
        <family val="1"/>
        <charset val="204"/>
      </rPr>
      <t xml:space="preserve">
выдача, оформление, защита личной медицинской книжки</t>
    </r>
  </si>
  <si>
    <r>
      <rPr>
        <b/>
        <sz val="11"/>
        <rFont val="Times New Roman"/>
        <family val="1"/>
        <charset val="204"/>
      </rPr>
      <t>Художественное оформление для проведения ВСИ "Патриот":</t>
    </r>
    <r>
      <rPr>
        <sz val="11"/>
        <rFont val="Times New Roman"/>
        <family val="1"/>
        <charset val="204"/>
      </rPr>
      <t xml:space="preserve">
изготовление плаката (баннера)</t>
    </r>
  </si>
  <si>
    <r>
      <rPr>
        <b/>
        <sz val="11"/>
        <rFont val="Times New Roman"/>
        <family val="1"/>
        <charset val="204"/>
      </rPr>
      <t>Художественное оформление для проведения ВСИ "Патриот":</t>
    </r>
    <r>
      <rPr>
        <sz val="11"/>
        <rFont val="Times New Roman"/>
        <family val="1"/>
        <charset val="204"/>
      </rPr>
      <t xml:space="preserve">
оформление воздушными шарами</t>
    </r>
  </si>
  <si>
    <r>
      <rPr>
        <b/>
        <sz val="11"/>
        <rFont val="Times New Roman"/>
        <family val="1"/>
        <charset val="204"/>
      </rPr>
      <t>Художественное оформление для проведения ВСИ "Патриот":</t>
    </r>
    <r>
      <rPr>
        <sz val="11"/>
        <rFont val="Times New Roman"/>
        <family val="1"/>
        <charset val="204"/>
      </rPr>
      <t xml:space="preserve">
изготовление флагов</t>
    </r>
  </si>
  <si>
    <r>
      <t xml:space="preserve">"Профилактика наркомании ": 
</t>
    </r>
    <r>
      <rPr>
        <sz val="11"/>
        <rFont val="Times New Roman"/>
        <family val="1"/>
        <charset val="204"/>
      </rPr>
      <t>Тиражирование и распространение печатной продукции профилактической направленности (учебно – методические пособия, листовки, буклеты, брошюры и др.)</t>
    </r>
  </si>
  <si>
    <t xml:space="preserve">Вестник образования </t>
  </si>
  <si>
    <t>2 раза в год (на 1 и 2 полугодие)</t>
  </si>
  <si>
    <t>Дополнительное образование и воспитание</t>
  </si>
  <si>
    <t>Дополнительные образовательные программы</t>
  </si>
  <si>
    <t>Работа социального педагога</t>
  </si>
  <si>
    <t>Школьный психолог</t>
  </si>
  <si>
    <t>Приложение 18.1
к письму от "_____"_____________2018  №_________</t>
  </si>
  <si>
    <t>Расчет потребности в бюджетных средствах на оказание услуг скорой медицинской помощи во время проведения культурно-массовых и спортивно-массовых мероприятий на 2022-2024 годы</t>
  </si>
  <si>
    <t>Факт отчетного года</t>
  </si>
  <si>
    <t>План текущего года</t>
  </si>
  <si>
    <t>Ожидаемое текущего года</t>
  </si>
  <si>
    <t>Очередной год 2022 год</t>
  </si>
  <si>
    <t>Очередной год 2023 год</t>
  </si>
  <si>
    <t>Очередной год 2024 год</t>
  </si>
  <si>
    <t xml:space="preserve">Район (место проведения) </t>
  </si>
  <si>
    <t>Время 
(начало-окончание)</t>
  </si>
  <si>
    <t>Охват мероприятием (кол-во участников)</t>
  </si>
  <si>
    <t>Кол-во часов</t>
  </si>
  <si>
    <t>Тариф руб/час.</t>
  </si>
  <si>
    <t>Итого, руб.</t>
  </si>
  <si>
    <t>Массовое восхождение на гору Сокол
МБУ ДО "Станция детского и юношеского туризма и экскурсий"</t>
  </si>
  <si>
    <t>район Талнахских гор, г. Сокол</t>
  </si>
  <si>
    <t>09.00
19.00</t>
  </si>
  <si>
    <t>Примечание:</t>
  </si>
  <si>
    <t>В соответствии с приказо минздрава России от 20.06.2013 N 388н (ред. от 05.05.2016) "Об утверждении Порядка оказания скорой, в том числе скорой специализированной, медицинской помощи" при проведении массовых мероприятий организовываются дежурства выездных бригад скорой медицинской помощи.</t>
  </si>
  <si>
    <t xml:space="preserve">В соответствии с Методические рекомендации по обеспечению санитарно-эпидемиологического благополучия и безопасности перевозок организованных групп детей автомобильным транспортом" (утв. Роспотребнадзором, МВД РФ 21.09.2006) автомобильная колонна с детьми до пункта назначения сопровождается машиной "скорой помощи". </t>
  </si>
  <si>
    <t>Исполнитель</t>
  </si>
  <si>
    <t>МБУ ДО "СДЮТиЭ"</t>
  </si>
  <si>
    <t>Муниципальное бюджетное учреждение дополнительного образования  "Станция детского и юношеского туризма и экскурсий"</t>
  </si>
  <si>
    <t>Москва</t>
  </si>
  <si>
    <t>Сопровождение участников на "Всероссийский конкурс юношеских исследовательских работ им. В.И.Вернадского"</t>
  </si>
  <si>
    <t>Красноярск</t>
  </si>
  <si>
    <t xml:space="preserve">Участие в краевом методическом семинаре </t>
  </si>
  <si>
    <t>СДЮТиЭ</t>
  </si>
  <si>
    <t>Городской интеллектуально краеведческий марафон «Ключи от Таймыра 2022»</t>
  </si>
  <si>
    <t>Муниципальный этап краевого фестиваля школьных музеев</t>
  </si>
  <si>
    <t>Городская олимпиада по школьному краеведению</t>
  </si>
  <si>
    <t>Городских соревнований по технике туризма «Школа безопасности 2022»</t>
  </si>
  <si>
    <t>Празднование 9 мая,  "ПОСТ № 1"</t>
  </si>
  <si>
    <t>Городские соревнования по туристской технике «Паучок 2022»</t>
  </si>
  <si>
    <t xml:space="preserve">февраль </t>
  </si>
  <si>
    <t>ПРИЗОВОЙ ФОНД (краевой бюджет) ШКОЛЫ 065/0702/0210075640/244 (963)</t>
  </si>
  <si>
    <t>н</t>
  </si>
  <si>
    <t xml:space="preserve">МБОУ "Средняя школа № 1" </t>
  </si>
  <si>
    <t>МБОУ "Средняя школа № 3"</t>
  </si>
  <si>
    <t>МБОУ "Средняя школа № 6"</t>
  </si>
  <si>
    <t>Городские соревнования по ориентированию «Азимут 2022»</t>
  </si>
  <si>
    <t>Городская военно-спортивной игры «Патриот-2022»
1 этап</t>
  </si>
  <si>
    <t>Военно-спортивная игра на местности «Патриот 2022», Финал</t>
  </si>
  <si>
    <t>Муниципальный этап Краевых соревнований по спортивному туризму на маршрутах среди учащихся и семей «Преодоление»</t>
  </si>
  <si>
    <t>Празднование Гор.КММ, посвященные 9 мая</t>
  </si>
  <si>
    <t>Городская конкурсная программа «Пик «СДЮТиЭ»</t>
  </si>
  <si>
    <t xml:space="preserve">Городское спортивно - массовое мероприятие восхождение на вершину горы Сокол «У каждого свой Эверест» </t>
  </si>
  <si>
    <t>Городской слет туристов-школьников "Осенние мечты 2022"</t>
  </si>
  <si>
    <t>Городские дистанционные соревнования по краеведческому ориентированию</t>
  </si>
  <si>
    <t>Городская фотоГонка «Горячий снег», посвященная Дню памяти жертв политических репрессий</t>
  </si>
  <si>
    <t>Городские соревнования по технике вязания узлов «Узелок завяжется 2022»</t>
  </si>
  <si>
    <t>Муниципальный этап краевого конкурса исследовательских краеведческих работ «Моё Красноярье»</t>
  </si>
  <si>
    <t>городские соревнования по технике пешеходного туризма «Северное сияние 2022»</t>
  </si>
  <si>
    <t>АПРЕЛЬ</t>
  </si>
  <si>
    <t>СТРОИТ.МАТЕРИАЛЫ (местный бюджет) ДОПЫ 065/0703/0210301310/244 (986)</t>
  </si>
  <si>
    <t>МЯГКИЙ ИНВЕНТАРЬ (местный бюджет) ДОПЫ 065/0703/0210301310/244 (985)</t>
  </si>
  <si>
    <t>Субсидия на выполнение муниципального задания МБУ ДО "Станция детского и юношеского туризма и экскурсий"</t>
  </si>
  <si>
    <t>996</t>
  </si>
  <si>
    <t>Субсидия на иные цели МБУ ДО "Станция детского и юношеского туризма и экскурсий"</t>
  </si>
  <si>
    <t xml:space="preserve">С.А. Гальченко </t>
  </si>
  <si>
    <t>043Р1645</t>
  </si>
  <si>
    <t>С.А. Гальченко</t>
  </si>
  <si>
    <t>Исполнитель (Овсянникова Ирина Михайловна зам.директора по АХЧ)</t>
  </si>
  <si>
    <t>тел. 330852</t>
  </si>
  <si>
    <t>ё</t>
  </si>
  <si>
    <t>сентя</t>
  </si>
  <si>
    <r>
      <t xml:space="preserve">функции и полномочия учредителя </t>
    </r>
    <r>
      <rPr>
        <u/>
        <sz val="11"/>
        <color theme="1"/>
        <rFont val="Times New Roman"/>
        <family val="1"/>
        <charset val="204"/>
      </rPr>
      <t>МУ "Управление общего и дошкольного образования Администрации города Норильска"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</si>
</sst>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quot;р.&quot;_-;\-* #,##0.00&quot;р.&quot;_-;_-* &quot;-&quot;??&quot;р.&quot;_-;_-@_-"/>
    <numFmt numFmtId="165" formatCode="_-* #,##0.00_р_._-;\-* #,##0.00_р_._-;_-* &quot;-&quot;??_р_._-;_-@_-"/>
    <numFmt numFmtId="166" formatCode="?"/>
    <numFmt numFmtId="167" formatCode="0.0"/>
    <numFmt numFmtId="168" formatCode="_-* #,##0_р_._-;\-* #,##0_р_._-;_-* &quot;-&quot;??_р_._-;_-@_-"/>
    <numFmt numFmtId="169" formatCode="_(* #,##0.00_);_(* \(#,##0.00\);_(* &quot;-&quot;??_);_(@_)"/>
    <numFmt numFmtId="170" formatCode="#,##0.00_ ;[Red]\-#,##0.00\ "/>
    <numFmt numFmtId="171" formatCode="00000\-0000"/>
    <numFmt numFmtId="172" formatCode="_-* #,##0.00_р_._-;\-* #,##0.00_р_._-;_-* \-??_р_._-;_-@_-"/>
    <numFmt numFmtId="173" formatCode="_-* #,##0_р_._-;\-* #,##0_р_._-;_-* \-??_р_._-;_-@_-"/>
    <numFmt numFmtId="174" formatCode="_-* #,##0.000_р_._-;\-* #,##0.000_р_._-;_-* &quot;-&quot;??_р_._-;_-@_-"/>
    <numFmt numFmtId="175" formatCode="#,##0.00\ _₽"/>
    <numFmt numFmtId="176" formatCode="#,##0_ ;\-#,##0\ "/>
    <numFmt numFmtId="177" formatCode="_-* #,##0.0_р_._-;\-* #,##0.0_р_._-;_-* &quot;-&quot;??_р_._-;_-@_-"/>
    <numFmt numFmtId="178" formatCode="#,##0.00_р_."/>
    <numFmt numFmtId="179" formatCode="_-* #,##0.0_р_._-;\-* #,##0.0_р_._-;_-* &quot;-&quot;?_р_._-;_-@_-"/>
    <numFmt numFmtId="180" formatCode="#,##0.0"/>
    <numFmt numFmtId="181" formatCode="#,##0.0_р_."/>
    <numFmt numFmtId="182" formatCode="#,##0.00_ ;\-#,##0.00\ "/>
    <numFmt numFmtId="183" formatCode="0.00;[Red]0.00"/>
  </numFmts>
  <fonts count="182"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9"/>
      <name val="MS Sans Serif"/>
      <family val="2"/>
      <charset val="204"/>
    </font>
    <font>
      <sz val="8.5"/>
      <name val="MS Sans Serif"/>
      <family val="2"/>
      <charset val="204"/>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4"/>
      <name val="Times New Roman"/>
      <family val="1"/>
      <charset val="204"/>
    </font>
    <font>
      <b/>
      <sz val="12"/>
      <name val="Times New Roman"/>
      <family val="1"/>
      <charset val="204"/>
    </font>
    <font>
      <sz val="11"/>
      <name val="Times New Roman"/>
      <family val="1"/>
      <charset val="204"/>
    </font>
    <font>
      <b/>
      <sz val="12"/>
      <color indexed="10"/>
      <name val="Times New Roman"/>
      <family val="1"/>
      <charset val="204"/>
    </font>
    <font>
      <b/>
      <sz val="14"/>
      <name val="Times New Roman"/>
      <family val="1"/>
      <charset val="204"/>
    </font>
    <font>
      <b/>
      <u/>
      <sz val="14"/>
      <name val="Times New Roman"/>
      <family val="1"/>
      <charset val="204"/>
    </font>
    <font>
      <sz val="10"/>
      <color indexed="8"/>
      <name val="Times New Roman"/>
      <family val="2"/>
      <charset val="204"/>
    </font>
    <font>
      <b/>
      <sz val="13"/>
      <name val="Times New Roman"/>
      <family val="1"/>
      <charset val="204"/>
    </font>
    <font>
      <sz val="18"/>
      <name val="Times New Roman"/>
      <family val="1"/>
      <charset val="204"/>
    </font>
    <font>
      <b/>
      <sz val="12"/>
      <color indexed="8"/>
      <name val="Times New Roman"/>
      <family val="1"/>
      <charset val="204"/>
    </font>
    <font>
      <sz val="12"/>
      <color indexed="8"/>
      <name val="Times New Roman"/>
      <family val="2"/>
      <charset val="204"/>
    </font>
    <font>
      <sz val="12"/>
      <color indexed="8"/>
      <name val="Times New Roman"/>
      <family val="1"/>
      <charset val="204"/>
    </font>
    <font>
      <b/>
      <sz val="14"/>
      <color indexed="8"/>
      <name val="Times New Roman"/>
      <family val="1"/>
      <charset val="204"/>
    </font>
    <font>
      <sz val="10"/>
      <name val="Helv"/>
      <charset val="204"/>
    </font>
    <font>
      <b/>
      <sz val="10"/>
      <name val="Arial Cyr"/>
      <charset val="204"/>
    </font>
    <font>
      <i/>
      <sz val="12"/>
      <name val="Times New Roman"/>
      <family val="1"/>
      <charset val="204"/>
    </font>
    <font>
      <b/>
      <i/>
      <sz val="12"/>
      <name val="Times New Roman"/>
      <family val="1"/>
      <charset val="204"/>
    </font>
    <font>
      <i/>
      <sz val="12"/>
      <color indexed="8"/>
      <name val="Times New Roman"/>
      <family val="1"/>
      <charset val="204"/>
    </font>
    <font>
      <sz val="10"/>
      <color indexed="8"/>
      <name val="Times New Roman"/>
      <family val="1"/>
      <charset val="204"/>
    </font>
    <font>
      <sz val="11"/>
      <name val="Arial Cyr"/>
      <charset val="204"/>
    </font>
    <font>
      <sz val="11"/>
      <name val="Times New Roman Cyr"/>
      <family val="1"/>
      <charset val="204"/>
    </font>
    <font>
      <sz val="13"/>
      <name val="Times New Roman"/>
      <family val="1"/>
      <charset val="204"/>
    </font>
    <font>
      <b/>
      <sz val="18"/>
      <name val="Times New Roman"/>
      <family val="1"/>
      <charset val="204"/>
    </font>
    <font>
      <b/>
      <sz val="16"/>
      <name val="Times New Roman"/>
      <family val="1"/>
      <charset val="204"/>
    </font>
    <font>
      <b/>
      <sz val="10"/>
      <name val="Times New Roman"/>
      <family val="1"/>
      <charset val="204"/>
    </font>
    <font>
      <sz val="10"/>
      <name val="Times New Roman CYR"/>
      <charset val="204"/>
    </font>
    <font>
      <sz val="10"/>
      <name val="Times New Roman Cyr"/>
      <family val="1"/>
      <charset val="204"/>
    </font>
    <font>
      <b/>
      <sz val="10"/>
      <name val="Times New Roman Cyr"/>
      <family val="1"/>
      <charset val="204"/>
    </font>
    <font>
      <b/>
      <sz val="10"/>
      <name val="Times New Roman CYR"/>
      <charset val="204"/>
    </font>
    <font>
      <i/>
      <sz val="10"/>
      <name val="Times New Roman Cyr"/>
      <charset val="204"/>
    </font>
    <font>
      <sz val="12"/>
      <color indexed="10"/>
      <name val="Times New Roman"/>
      <family val="1"/>
      <charset val="204"/>
    </font>
    <font>
      <sz val="9"/>
      <name val="Times New Roman"/>
      <family val="1"/>
      <charset val="204"/>
    </font>
    <font>
      <b/>
      <sz val="9"/>
      <name val="Times New Roman"/>
      <family val="1"/>
      <charset val="204"/>
    </font>
    <font>
      <b/>
      <sz val="11.5"/>
      <name val="Times New Roman"/>
      <family val="1"/>
      <charset val="204"/>
    </font>
    <font>
      <b/>
      <sz val="20"/>
      <name val="Times New Roman"/>
      <family val="1"/>
      <charset val="204"/>
    </font>
    <font>
      <b/>
      <sz val="8.5"/>
      <name val="MS Sans Serif"/>
      <family val="2"/>
      <charset val="204"/>
    </font>
    <font>
      <sz val="8"/>
      <name val="Arial Narrow"/>
      <family val="2"/>
      <charset val="204"/>
    </font>
    <font>
      <b/>
      <sz val="10"/>
      <name val="Arial Narrow"/>
      <family val="2"/>
      <charset val="204"/>
    </font>
    <font>
      <b/>
      <sz val="9"/>
      <name val="MS Sans Serif"/>
      <family val="2"/>
      <charset val="204"/>
    </font>
    <font>
      <sz val="16"/>
      <name val="Times New Roman"/>
      <family val="1"/>
      <charset val="204"/>
    </font>
    <font>
      <b/>
      <sz val="10.5"/>
      <name val="Times New Roman"/>
      <family val="1"/>
      <charset val="204"/>
    </font>
    <font>
      <sz val="14"/>
      <name val="Arial Cyr"/>
      <charset val="204"/>
    </font>
    <font>
      <b/>
      <u/>
      <sz val="10"/>
      <name val="Arial"/>
      <family val="2"/>
      <charset val="204"/>
    </font>
    <font>
      <sz val="10"/>
      <name val="Arial"/>
      <family val="2"/>
      <charset val="204"/>
    </font>
    <font>
      <i/>
      <sz val="11"/>
      <name val="Times New Roman"/>
      <family val="1"/>
      <charset val="204"/>
    </font>
    <font>
      <i/>
      <sz val="10"/>
      <name val="Arial"/>
      <family val="2"/>
      <charset val="204"/>
    </font>
    <font>
      <sz val="7.5"/>
      <name val="Times New Roman"/>
      <family val="1"/>
      <charset val="204"/>
    </font>
    <font>
      <sz val="11"/>
      <color indexed="8"/>
      <name val="Calibri"/>
      <family val="2"/>
      <charset val="204"/>
    </font>
    <font>
      <i/>
      <sz val="14"/>
      <name val="Times New Roman"/>
      <family val="1"/>
      <charset val="204"/>
    </font>
    <font>
      <sz val="16"/>
      <name val="Arial Cyr"/>
      <charset val="204"/>
    </font>
    <font>
      <sz val="9"/>
      <name val="Arial Cyr"/>
      <charset val="204"/>
    </font>
    <font>
      <b/>
      <sz val="9"/>
      <name val="Arial Cyr"/>
      <charset val="204"/>
    </font>
    <font>
      <b/>
      <sz val="10"/>
      <name val="Times New Roman"/>
      <family val="1"/>
    </font>
    <font>
      <sz val="10"/>
      <name val="Times New Roman"/>
      <family val="1"/>
    </font>
    <font>
      <sz val="11"/>
      <color theme="1"/>
      <name val="Calibri"/>
      <family val="2"/>
      <charset val="204"/>
      <scheme val="minor"/>
    </font>
    <font>
      <sz val="12"/>
      <color theme="1"/>
      <name val="Times New Roman"/>
      <family val="2"/>
      <charset val="204"/>
    </font>
    <font>
      <sz val="11"/>
      <color theme="1"/>
      <name val="Calibri"/>
      <family val="2"/>
      <scheme val="minor"/>
    </font>
    <font>
      <b/>
      <sz val="12"/>
      <color rgb="FFFFFF00"/>
      <name val="Times New Roman"/>
      <family val="1"/>
      <charset val="204"/>
    </font>
    <font>
      <sz val="10"/>
      <color rgb="FFFF0000"/>
      <name val="Times New Roman"/>
      <family val="1"/>
      <charset val="204"/>
    </font>
    <font>
      <b/>
      <sz val="11"/>
      <color theme="1"/>
      <name val="Times New Roman"/>
      <family val="1"/>
      <charset val="204"/>
    </font>
    <font>
      <b/>
      <sz val="12"/>
      <color rgb="FFFF0000"/>
      <name val="Times New Roman"/>
      <family val="1"/>
      <charset val="204"/>
    </font>
    <font>
      <b/>
      <sz val="14"/>
      <color rgb="FFFF0000"/>
      <name val="Times New Roman"/>
      <family val="1"/>
      <charset val="204"/>
    </font>
    <font>
      <b/>
      <sz val="12"/>
      <color theme="1"/>
      <name val="Times New Roman"/>
      <family val="1"/>
      <charset val="204"/>
    </font>
    <font>
      <b/>
      <sz val="11"/>
      <color rgb="FFFF0000"/>
      <name val="Times New Roman"/>
      <family val="1"/>
      <charset val="204"/>
    </font>
    <font>
      <sz val="15"/>
      <color rgb="FFFF0000"/>
      <name val="Times New Roman"/>
      <family val="1"/>
      <charset val="204"/>
    </font>
    <font>
      <sz val="12"/>
      <color rgb="FFFF0000"/>
      <name val="Times New Roman"/>
      <family val="1"/>
      <charset val="204"/>
    </font>
    <font>
      <sz val="14"/>
      <color rgb="FFFF0000"/>
      <name val="Times New Roman"/>
      <family val="1"/>
      <charset val="204"/>
    </font>
    <font>
      <b/>
      <sz val="16"/>
      <color rgb="FFFF0000"/>
      <name val="Times New Roman"/>
      <family val="1"/>
      <charset val="204"/>
    </font>
    <font>
      <sz val="12"/>
      <color theme="1"/>
      <name val="Times New Roman"/>
      <family val="1"/>
      <charset val="204"/>
    </font>
    <font>
      <sz val="13"/>
      <color theme="1"/>
      <name val="Times New Roman"/>
      <family val="1"/>
      <charset val="204"/>
    </font>
    <font>
      <sz val="11"/>
      <color theme="1"/>
      <name val="Times New Roman"/>
      <family val="1"/>
      <charset val="204"/>
    </font>
    <font>
      <sz val="10"/>
      <color theme="0"/>
      <name val="Arial"/>
      <family val="2"/>
      <charset val="204"/>
    </font>
    <font>
      <b/>
      <sz val="12.5"/>
      <name val="Times New Roman"/>
      <family val="1"/>
      <charset val="204"/>
    </font>
    <font>
      <b/>
      <sz val="10"/>
      <name val="Arial"/>
      <family val="2"/>
      <charset val="204"/>
    </font>
    <font>
      <b/>
      <sz val="9"/>
      <color indexed="81"/>
      <name val="Tahoma"/>
      <family val="2"/>
      <charset val="204"/>
    </font>
    <font>
      <sz val="9"/>
      <color indexed="81"/>
      <name val="Tahoma"/>
      <family val="2"/>
      <charset val="204"/>
    </font>
    <font>
      <u/>
      <sz val="12"/>
      <name val="Times New Roman"/>
      <family val="1"/>
      <charset val="204"/>
    </font>
    <font>
      <b/>
      <sz val="8"/>
      <name val="Arial Narrow"/>
      <family val="2"/>
      <charset val="204"/>
    </font>
    <font>
      <sz val="12"/>
      <name val="Arial"/>
      <family val="2"/>
      <charset val="204"/>
    </font>
    <font>
      <b/>
      <sz val="10"/>
      <color indexed="8"/>
      <name val="Times New Roman"/>
      <family val="1"/>
      <charset val="204"/>
    </font>
    <font>
      <b/>
      <i/>
      <sz val="10"/>
      <name val="Times New Roman"/>
      <family val="1"/>
      <charset val="204"/>
    </font>
    <font>
      <b/>
      <sz val="10"/>
      <color rgb="FFFF0000"/>
      <name val="Times New Roman"/>
      <family val="1"/>
      <charset val="204"/>
    </font>
    <font>
      <b/>
      <sz val="13"/>
      <color indexed="8"/>
      <name val="Times New Roman"/>
      <family val="1"/>
      <charset val="204"/>
    </font>
    <font>
      <b/>
      <sz val="12"/>
      <color rgb="FF000000"/>
      <name val="Times New Roman"/>
      <family val="1"/>
      <charset val="204"/>
    </font>
    <font>
      <sz val="12"/>
      <color rgb="FF000000"/>
      <name val="Times New Roman"/>
      <family val="1"/>
      <charset val="204"/>
    </font>
    <font>
      <b/>
      <sz val="9"/>
      <name val="MS Sans Serif"/>
      <family val="2"/>
      <charset val="204"/>
    </font>
    <font>
      <b/>
      <sz val="8"/>
      <name val="MS Sans Serif"/>
      <family val="2"/>
      <charset val="204"/>
    </font>
    <font>
      <b/>
      <sz val="11"/>
      <color theme="1"/>
      <name val="Calibri"/>
      <family val="2"/>
      <scheme val="minor"/>
    </font>
    <font>
      <b/>
      <sz val="13"/>
      <color theme="1"/>
      <name val="Times New Roman"/>
      <family val="1"/>
      <charset val="204"/>
    </font>
    <font>
      <b/>
      <u/>
      <sz val="10"/>
      <name val="Times New Roman"/>
      <family val="1"/>
      <charset val="204"/>
    </font>
    <font>
      <sz val="11"/>
      <color rgb="FFFF0000"/>
      <name val="Times New Roman"/>
      <family val="1"/>
      <charset val="204"/>
    </font>
    <font>
      <b/>
      <sz val="10"/>
      <color theme="1"/>
      <name val="Times New Roman"/>
      <family val="1"/>
      <charset val="204"/>
    </font>
    <font>
      <b/>
      <sz val="10"/>
      <color theme="1"/>
      <name val="Calibri"/>
      <family val="2"/>
      <charset val="204"/>
      <scheme val="minor"/>
    </font>
    <font>
      <sz val="10"/>
      <color theme="1"/>
      <name val="Calibri"/>
      <family val="2"/>
      <charset val="204"/>
      <scheme val="minor"/>
    </font>
    <font>
      <sz val="10"/>
      <color theme="1"/>
      <name val="Times New Roman"/>
      <family val="1"/>
      <charset val="204"/>
    </font>
    <font>
      <sz val="11"/>
      <color rgb="FF000000"/>
      <name val="Times New Roman"/>
      <family val="1"/>
      <charset val="204"/>
    </font>
    <font>
      <sz val="11"/>
      <color rgb="FF000000"/>
      <name val="Calibri"/>
      <family val="2"/>
      <charset val="1"/>
    </font>
    <font>
      <sz val="11"/>
      <color rgb="FF000000"/>
      <name val="Calibri"/>
      <family val="2"/>
      <charset val="204"/>
    </font>
    <font>
      <sz val="8"/>
      <name val="Arial"/>
      <family val="2"/>
      <charset val="1"/>
    </font>
    <font>
      <sz val="8"/>
      <name val="Arial"/>
      <family val="2"/>
      <charset val="204"/>
    </font>
    <font>
      <b/>
      <sz val="11"/>
      <color rgb="FF3F3F3F"/>
      <name val="Calibri"/>
      <family val="2"/>
      <charset val="204"/>
    </font>
    <font>
      <sz val="12"/>
      <color theme="1"/>
      <name val="Calibri"/>
      <family val="2"/>
      <charset val="204"/>
      <scheme val="minor"/>
    </font>
    <font>
      <b/>
      <sz val="12"/>
      <color theme="1"/>
      <name val="Calibri"/>
      <family val="2"/>
      <charset val="204"/>
      <scheme val="minor"/>
    </font>
    <font>
      <sz val="10"/>
      <name val="Arial Cyr"/>
      <family val="2"/>
      <charset val="204"/>
    </font>
    <font>
      <sz val="10"/>
      <color rgb="FFFF0000"/>
      <name val="Arial"/>
      <family val="2"/>
      <charset val="204"/>
    </font>
    <font>
      <b/>
      <sz val="11"/>
      <name val="Times New Roman CYR"/>
      <family val="1"/>
      <charset val="204"/>
    </font>
    <font>
      <b/>
      <sz val="8.5"/>
      <name val="MS Sans Serif"/>
    </font>
    <font>
      <sz val="8"/>
      <name val="Arial Cyr"/>
    </font>
    <font>
      <b/>
      <sz val="8"/>
      <name val="Arial Cyr"/>
    </font>
    <font>
      <sz val="9"/>
      <color theme="1"/>
      <name val="Times New Roman"/>
      <family val="1"/>
      <charset val="204"/>
    </font>
    <font>
      <u/>
      <sz val="11"/>
      <color theme="10"/>
      <name val="Calibri"/>
      <family val="2"/>
      <scheme val="minor"/>
    </font>
    <font>
      <u/>
      <sz val="11"/>
      <color theme="1"/>
      <name val="Times New Roman"/>
      <family val="1"/>
      <charset val="204"/>
    </font>
    <font>
      <b/>
      <u/>
      <sz val="11"/>
      <name val="Times New Roman"/>
      <family val="1"/>
      <charset val="204"/>
    </font>
    <font>
      <u/>
      <sz val="10"/>
      <color theme="10"/>
      <name val="Arial"/>
      <family val="2"/>
      <charset val="204"/>
    </font>
    <font>
      <u/>
      <sz val="11"/>
      <name val="Times New Roman"/>
      <family val="1"/>
      <charset val="204"/>
    </font>
    <font>
      <sz val="14"/>
      <color indexed="81"/>
      <name val="Tahoma"/>
      <family val="2"/>
      <charset val="204"/>
    </font>
    <font>
      <sz val="16"/>
      <color indexed="81"/>
      <name val="Tahoma"/>
      <family val="2"/>
      <charset val="204"/>
    </font>
    <font>
      <b/>
      <u/>
      <sz val="30"/>
      <color rgb="FFFF0000"/>
      <name val="Times New Roman"/>
      <family val="1"/>
      <charset val="204"/>
    </font>
    <font>
      <b/>
      <sz val="11"/>
      <color theme="4" tint="-0.249977111117893"/>
      <name val="Times New Roman"/>
      <family val="1"/>
      <charset val="204"/>
    </font>
    <font>
      <b/>
      <sz val="13"/>
      <color theme="4" tint="-0.249977111117893"/>
      <name val="Times New Roman"/>
      <family val="1"/>
      <charset val="204"/>
    </font>
    <font>
      <b/>
      <sz val="15"/>
      <color rgb="FFFF0000"/>
      <name val="Times New Roman"/>
      <family val="1"/>
      <charset val="204"/>
    </font>
    <font>
      <b/>
      <u/>
      <sz val="11"/>
      <color rgb="FFFF0000"/>
      <name val="Times New Roman"/>
      <family val="1"/>
      <charset val="204"/>
    </font>
    <font>
      <b/>
      <u/>
      <sz val="16"/>
      <color rgb="FFFF0000"/>
      <name val="Times New Roman"/>
      <family val="1"/>
      <charset val="204"/>
    </font>
    <font>
      <b/>
      <sz val="13"/>
      <color rgb="FFFF0000"/>
      <name val="Times New Roman"/>
      <family val="1"/>
      <charset val="204"/>
    </font>
    <font>
      <sz val="11"/>
      <name val="Calibri"/>
      <family val="2"/>
      <charset val="204"/>
    </font>
    <font>
      <b/>
      <u/>
      <sz val="16"/>
      <name val="Times New Roman"/>
      <family val="1"/>
      <charset val="204"/>
    </font>
    <font>
      <sz val="11"/>
      <color rgb="FFFF0000"/>
      <name val="Calibri"/>
      <family val="2"/>
      <charset val="204"/>
      <scheme val="minor"/>
    </font>
    <font>
      <b/>
      <i/>
      <sz val="12"/>
      <color indexed="8"/>
      <name val="Times New Roman"/>
      <family val="1"/>
      <charset val="204"/>
    </font>
    <font>
      <sz val="13"/>
      <color indexed="8"/>
      <name val="Times New Roman"/>
      <family val="1"/>
      <charset val="204"/>
    </font>
    <font>
      <sz val="8"/>
      <name val="Calibri"/>
      <family val="2"/>
      <charset val="204"/>
    </font>
    <font>
      <b/>
      <u/>
      <sz val="9"/>
      <name val="Times New Roman"/>
      <family val="1"/>
      <charset val="204"/>
    </font>
    <font>
      <b/>
      <i/>
      <sz val="11"/>
      <name val="Times New Roman"/>
      <family val="1"/>
      <charset val="204"/>
    </font>
    <font>
      <b/>
      <i/>
      <sz val="10"/>
      <color indexed="12"/>
      <name val="Times New Roman"/>
      <family val="1"/>
      <charset val="204"/>
    </font>
    <font>
      <b/>
      <i/>
      <sz val="9"/>
      <color indexed="12"/>
      <name val="Times New Roman"/>
      <family val="1"/>
      <charset val="204"/>
    </font>
    <font>
      <b/>
      <sz val="11"/>
      <color theme="1"/>
      <name val="Calibri"/>
      <family val="2"/>
      <charset val="204"/>
      <scheme val="minor"/>
    </font>
    <font>
      <b/>
      <sz val="10"/>
      <color theme="1"/>
      <name val="Arial"/>
      <family val="2"/>
      <charset val="204"/>
    </font>
    <font>
      <b/>
      <sz val="10"/>
      <color theme="1"/>
      <name val="Calibri"/>
      <family val="2"/>
      <scheme val="minor"/>
    </font>
    <font>
      <b/>
      <sz val="11"/>
      <color rgb="FFFF0000"/>
      <name val="Times New Roman Cyr"/>
    </font>
    <font>
      <sz val="11"/>
      <color rgb="FFFF0000"/>
      <name val="Times New Roman Cyr"/>
    </font>
    <font>
      <sz val="9"/>
      <name val="Times New Roman Cyr"/>
    </font>
    <font>
      <sz val="8.5"/>
      <name val="MS Sans Serif"/>
    </font>
    <font>
      <b/>
      <sz val="8"/>
      <name val="Arial Cyr"/>
      <charset val="204"/>
    </font>
    <font>
      <b/>
      <sz val="12"/>
      <name val="Times New Roman Cyr"/>
      <charset val="204"/>
    </font>
    <font>
      <b/>
      <sz val="11.5"/>
      <color rgb="FFFF0000"/>
      <name val="Times New Roman"/>
      <family val="1"/>
      <charset val="204"/>
    </font>
    <font>
      <b/>
      <sz val="9"/>
      <name val="Times New Roman Cyr"/>
      <charset val="204"/>
    </font>
    <font>
      <b/>
      <sz val="9"/>
      <color rgb="FFFF0000"/>
      <name val="Times New Roman Cyr"/>
      <charset val="204"/>
    </font>
    <font>
      <b/>
      <sz val="11"/>
      <color indexed="10"/>
      <name val="Times New Roman"/>
      <family val="1"/>
      <charset val="204"/>
    </font>
    <font>
      <sz val="11"/>
      <color indexed="8"/>
      <name val="Times New Roman"/>
      <family val="1"/>
      <charset val="204"/>
    </font>
    <font>
      <b/>
      <sz val="10"/>
      <name val="Arial Cyr"/>
      <family val="2"/>
      <charset val="204"/>
    </font>
    <font>
      <sz val="14"/>
      <color indexed="8"/>
      <name val="Times New Roman"/>
      <family val="1"/>
      <charset val="204"/>
    </font>
    <font>
      <sz val="13"/>
      <color theme="1"/>
      <name val="Calibri"/>
      <family val="2"/>
      <charset val="204"/>
      <scheme val="minor"/>
    </font>
    <font>
      <sz val="9"/>
      <name val="Times New Roman Cyr"/>
      <family val="1"/>
      <charset val="204"/>
    </font>
    <font>
      <sz val="9"/>
      <name val="Times New Roman Cyr"/>
      <charset val="204"/>
    </font>
    <font>
      <b/>
      <sz val="12"/>
      <color rgb="FFFF0000"/>
      <name val="Times New Roman Cyr"/>
      <family val="1"/>
      <charset val="204"/>
    </font>
    <font>
      <b/>
      <sz val="12"/>
      <name val="Times New Roman Cyr"/>
      <family val="1"/>
      <charset val="204"/>
    </font>
    <font>
      <b/>
      <i/>
      <sz val="12"/>
      <color rgb="FFFF0000"/>
      <name val="Times New Roman Cyr"/>
      <family val="1"/>
      <charset val="204"/>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5B9E5"/>
        <bgColor indexed="64"/>
      </patternFill>
    </fill>
    <fill>
      <patternFill patternType="solid">
        <fgColor rgb="FFE9F0DA"/>
        <bgColor indexed="64"/>
      </patternFill>
    </fill>
    <fill>
      <patternFill patternType="solid">
        <fgColor theme="4" tint="0.59999389629810485"/>
        <bgColor indexed="64"/>
      </patternFill>
    </fill>
    <fill>
      <patternFill patternType="solid">
        <fgColor rgb="FF89EB9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rgb="FFD8C4DA"/>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AB4F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99FFCC"/>
        <bgColor indexed="64"/>
      </patternFill>
    </fill>
    <fill>
      <patternFill patternType="solid">
        <fgColor rgb="FF66FFCC"/>
        <bgColor indexed="64"/>
      </patternFill>
    </fill>
    <fill>
      <patternFill patternType="solid">
        <fgColor theme="6" tint="0.79998168889431442"/>
        <bgColor indexed="64"/>
      </patternFill>
    </fill>
    <fill>
      <patternFill patternType="solid">
        <fgColor rgb="FFF6CAE4"/>
        <bgColor indexed="64"/>
      </patternFill>
    </fill>
    <fill>
      <patternFill patternType="solid">
        <fgColor rgb="FFFF66FF"/>
        <bgColor indexed="64"/>
      </patternFill>
    </fill>
    <fill>
      <patternFill patternType="solid">
        <fgColor rgb="FFDBEEF4"/>
        <bgColor rgb="FFDEEBF7"/>
      </patternFill>
    </fill>
    <fill>
      <patternFill patternType="solid">
        <fgColor theme="0" tint="-0.14999847407452621"/>
        <bgColor indexed="64"/>
      </patternFill>
    </fill>
    <fill>
      <patternFill patternType="solid">
        <fgColor rgb="FFFFCCFF"/>
        <bgColor indexed="64"/>
      </patternFill>
    </fill>
    <fill>
      <patternFill patternType="solid">
        <fgColor rgb="FFF2F2F2"/>
        <bgColor rgb="FFFFFFCC"/>
      </patternFill>
    </fill>
    <fill>
      <patternFill patternType="solid">
        <fgColor rgb="FFFFD9FF"/>
        <bgColor indexed="64"/>
      </patternFill>
    </fill>
    <fill>
      <patternFill patternType="solid">
        <fgColor rgb="FF00B0F0"/>
        <bgColor indexed="64"/>
      </patternFill>
    </fill>
    <fill>
      <patternFill patternType="solid">
        <fgColor rgb="FF66FF99"/>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79998168889431442"/>
        <bgColor rgb="FFEEECE1"/>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auto="1"/>
      </left>
      <right/>
      <top/>
      <bottom style="medium">
        <color auto="1"/>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s>
  <cellStyleXfs count="210">
    <xf numFmtId="0" fontId="0" fillId="0" borderId="0"/>
    <xf numFmtId="164" fontId="24" fillId="0" borderId="0" applyFont="0" applyFill="0" applyBorder="0" applyAlignment="0" applyProtection="0"/>
    <xf numFmtId="0" fontId="80" fillId="0" borderId="0"/>
    <xf numFmtId="0" fontId="80" fillId="0" borderId="0"/>
    <xf numFmtId="0" fontId="80" fillId="0" borderId="0"/>
    <xf numFmtId="0" fontId="82" fillId="0" borderId="0"/>
    <xf numFmtId="0" fontId="24" fillId="0" borderId="0"/>
    <xf numFmtId="0" fontId="23" fillId="0" borderId="0"/>
    <xf numFmtId="0" fontId="24" fillId="0" borderId="0"/>
    <xf numFmtId="0" fontId="80" fillId="0" borderId="0"/>
    <xf numFmtId="0" fontId="23" fillId="0" borderId="0"/>
    <xf numFmtId="0" fontId="32" fillId="0" borderId="0"/>
    <xf numFmtId="0" fontId="81" fillId="0" borderId="0"/>
    <xf numFmtId="0" fontId="80" fillId="0" borderId="0"/>
    <xf numFmtId="0" fontId="23" fillId="0" borderId="0"/>
    <xf numFmtId="0" fontId="23" fillId="0" borderId="0"/>
    <xf numFmtId="0" fontId="80" fillId="0" borderId="0"/>
    <xf numFmtId="0" fontId="80" fillId="0" borderId="0"/>
    <xf numFmtId="0" fontId="23" fillId="0" borderId="0"/>
    <xf numFmtId="0" fontId="69" fillId="0" borderId="0"/>
    <xf numFmtId="0" fontId="80" fillId="0" borderId="0"/>
    <xf numFmtId="0" fontId="80" fillId="0" borderId="0"/>
    <xf numFmtId="0" fontId="23" fillId="0" borderId="0"/>
    <xf numFmtId="0" fontId="45" fillId="0" borderId="0"/>
    <xf numFmtId="0" fontId="39" fillId="0" borderId="0"/>
    <xf numFmtId="0" fontId="24" fillId="0" borderId="0"/>
    <xf numFmtId="9" fontId="80" fillId="0" borderId="0" applyFont="0" applyFill="0" applyBorder="0" applyAlignment="0" applyProtection="0"/>
    <xf numFmtId="9" fontId="80"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9" fontId="23" fillId="0" borderId="0" applyFont="0" applyFill="0" applyBorder="0" applyAlignment="0" applyProtection="0"/>
    <xf numFmtId="165" fontId="80" fillId="0" borderId="0" applyFont="0" applyFill="0" applyBorder="0" applyAlignment="0" applyProtection="0"/>
    <xf numFmtId="169" fontId="23" fillId="0" borderId="0" applyFont="0" applyFill="0" applyBorder="0" applyAlignment="0" applyProtection="0"/>
    <xf numFmtId="165" fontId="73" fillId="0" borderId="0" applyFont="0" applyFill="0" applyBorder="0" applyAlignment="0" applyProtection="0"/>
    <xf numFmtId="165" fontId="23" fillId="0" borderId="0" applyFont="0" applyFill="0" applyBorder="0" applyAlignment="0" applyProtection="0"/>
    <xf numFmtId="165" fontId="80" fillId="0" borderId="0" applyFont="0" applyFill="0" applyBorder="0" applyAlignment="0" applyProtection="0"/>
    <xf numFmtId="0" fontId="18" fillId="0" borderId="0"/>
    <xf numFmtId="0" fontId="18" fillId="0" borderId="0"/>
    <xf numFmtId="0" fontId="16" fillId="0" borderId="0"/>
    <xf numFmtId="165" fontId="16" fillId="0" borderId="0" applyFont="0" applyFill="0" applyBorder="0" applyAlignment="0" applyProtection="0"/>
    <xf numFmtId="165" fontId="16" fillId="0" borderId="0" applyFont="0" applyFill="0" applyBorder="0" applyAlignment="0" applyProtection="0"/>
    <xf numFmtId="0" fontId="15" fillId="0" borderId="0"/>
    <xf numFmtId="0" fontId="14" fillId="0" borderId="0"/>
    <xf numFmtId="0" fontId="24" fillId="0" borderId="0"/>
    <xf numFmtId="0" fontId="13" fillId="0" borderId="0"/>
    <xf numFmtId="0" fontId="13" fillId="0" borderId="0"/>
    <xf numFmtId="0" fontId="82" fillId="0" borderId="0"/>
    <xf numFmtId="0" fontId="12" fillId="0" borderId="0"/>
    <xf numFmtId="0" fontId="11" fillId="0" borderId="0"/>
    <xf numFmtId="165" fontId="82" fillId="0" borderId="0" applyFont="0" applyFill="0" applyBorder="0" applyAlignment="0" applyProtection="0"/>
    <xf numFmtId="0" fontId="10" fillId="0" borderId="0"/>
    <xf numFmtId="165" fontId="10"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24" fillId="0" borderId="0"/>
    <xf numFmtId="0" fontId="23" fillId="0" borderId="0"/>
    <xf numFmtId="0" fontId="122" fillId="0" borderId="0"/>
    <xf numFmtId="172" fontId="122" fillId="0" borderId="0" applyBorder="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23" fillId="0" borderId="0"/>
    <xf numFmtId="0" fontId="24" fillId="0" borderId="0"/>
    <xf numFmtId="0" fontId="125" fillId="0" borderId="0">
      <alignment horizontal="left"/>
    </xf>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5" fillId="0" borderId="0">
      <alignment horizontal="left"/>
    </xf>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172" fontId="122" fillId="0" borderId="0" applyBorder="0" applyProtection="0"/>
    <xf numFmtId="172" fontId="122" fillId="0" borderId="0" applyBorder="0" applyProtection="0"/>
    <xf numFmtId="0" fontId="126" fillId="34" borderId="81" applyProtection="0"/>
    <xf numFmtId="0" fontId="8" fillId="0" borderId="0"/>
    <xf numFmtId="0" fontId="24" fillId="0" borderId="0"/>
    <xf numFmtId="0" fontId="7" fillId="0" borderId="0"/>
    <xf numFmtId="0" fontId="81" fillId="0" borderId="0"/>
    <xf numFmtId="0" fontId="7" fillId="0" borderId="0"/>
    <xf numFmtId="0" fontId="136" fillId="0" borderId="0" applyNumberFormat="0" applyFill="0" applyBorder="0" applyAlignment="0" applyProtection="0"/>
    <xf numFmtId="0" fontId="139" fillId="0" borderId="0" applyNumberFormat="0" applyFill="0" applyBorder="0" applyAlignment="0" applyProtection="0"/>
    <xf numFmtId="165" fontId="82" fillId="0" borderId="0" applyFont="0" applyFill="0" applyBorder="0" applyAlignment="0" applyProtection="0"/>
    <xf numFmtId="0" fontId="24" fillId="0" borderId="0"/>
    <xf numFmtId="0" fontId="6"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0" fontId="2" fillId="0" borderId="0"/>
    <xf numFmtId="0" fontId="1" fillId="0" borderId="0"/>
  </cellStyleXfs>
  <cellXfs count="2673">
    <xf numFmtId="0" fontId="0" fillId="0" borderId="0" xfId="0"/>
    <xf numFmtId="0" fontId="20" fillId="0" borderId="0" xfId="0" applyFont="1"/>
    <xf numFmtId="0" fontId="22" fillId="0" borderId="0" xfId="6" applyFont="1" applyFill="1"/>
    <xf numFmtId="0" fontId="22" fillId="0" borderId="0" xfId="6" applyFont="1"/>
    <xf numFmtId="0" fontId="22" fillId="0" borderId="0" xfId="6" applyFont="1" applyAlignment="1">
      <alignment vertical="center"/>
    </xf>
    <xf numFmtId="0" fontId="22" fillId="0" borderId="0" xfId="6" applyFont="1" applyFill="1" applyBorder="1"/>
    <xf numFmtId="0" fontId="25" fillId="0" borderId="0" xfId="6" applyFont="1"/>
    <xf numFmtId="0" fontId="26" fillId="0" borderId="0" xfId="6" applyFont="1" applyFill="1"/>
    <xf numFmtId="0" fontId="21" fillId="0" borderId="0" xfId="6" applyFont="1" applyFill="1"/>
    <xf numFmtId="0" fontId="28" fillId="0" borderId="0" xfId="6" applyFont="1" applyFill="1"/>
    <xf numFmtId="49" fontId="30" fillId="0" borderId="0" xfId="6" applyNumberFormat="1" applyFont="1" applyBorder="1" applyAlignment="1">
      <alignment vertical="center" wrapText="1"/>
    </xf>
    <xf numFmtId="0" fontId="30" fillId="0" borderId="0" xfId="6" applyFont="1" applyAlignment="1"/>
    <xf numFmtId="0" fontId="26" fillId="0" borderId="0" xfId="6" applyFont="1" applyFill="1" applyAlignment="1">
      <alignment horizontal="center" vertical="center"/>
    </xf>
    <xf numFmtId="0" fontId="22" fillId="0" borderId="0" xfId="6" applyFont="1" applyFill="1" applyAlignment="1">
      <alignment horizontal="center" vertical="center"/>
    </xf>
    <xf numFmtId="0" fontId="27" fillId="0" borderId="0" xfId="6" applyFont="1" applyFill="1" applyAlignment="1">
      <alignment horizontal="center"/>
    </xf>
    <xf numFmtId="0" fontId="28" fillId="4" borderId="0" xfId="6" applyFont="1" applyFill="1" applyAlignment="1">
      <alignment wrapText="1"/>
    </xf>
    <xf numFmtId="0" fontId="28" fillId="0" borderId="0" xfId="6" applyFont="1" applyFill="1" applyAlignment="1">
      <alignment wrapText="1"/>
    </xf>
    <xf numFmtId="0" fontId="21" fillId="5" borderId="0" xfId="6" applyFont="1" applyFill="1" applyAlignment="1">
      <alignment wrapText="1"/>
    </xf>
    <xf numFmtId="4" fontId="27" fillId="5" borderId="1" xfId="6" applyNumberFormat="1" applyFont="1" applyFill="1" applyBorder="1" applyAlignment="1">
      <alignment horizontal="center"/>
    </xf>
    <xf numFmtId="4" fontId="27" fillId="4" borderId="1" xfId="6" applyNumberFormat="1" applyFont="1" applyFill="1" applyBorder="1" applyAlignment="1">
      <alignment horizontal="center" wrapText="1"/>
    </xf>
    <xf numFmtId="4" fontId="27" fillId="5" borderId="1" xfId="6" applyNumberFormat="1" applyFont="1" applyFill="1" applyBorder="1" applyAlignment="1">
      <alignment horizontal="center" wrapText="1"/>
    </xf>
    <xf numFmtId="0" fontId="24" fillId="0" borderId="0" xfId="6"/>
    <xf numFmtId="0" fontId="40" fillId="0" borderId="0" xfId="6" applyFont="1"/>
    <xf numFmtId="0" fontId="40" fillId="3" borderId="0" xfId="6" applyFont="1" applyFill="1"/>
    <xf numFmtId="0" fontId="24" fillId="3" borderId="0" xfId="6" applyFill="1"/>
    <xf numFmtId="0" fontId="24" fillId="3" borderId="0" xfId="6" applyFont="1" applyFill="1"/>
    <xf numFmtId="0" fontId="24" fillId="0" borderId="0" xfId="6" applyFont="1"/>
    <xf numFmtId="0" fontId="37" fillId="0" borderId="0" xfId="11" applyFont="1" applyBorder="1" applyAlignment="1">
      <alignment wrapText="1"/>
    </xf>
    <xf numFmtId="0" fontId="37" fillId="0" borderId="20" xfId="11" applyFont="1" applyBorder="1" applyAlignment="1">
      <alignment vertical="center"/>
    </xf>
    <xf numFmtId="0" fontId="44" fillId="0" borderId="0" xfId="6" applyFont="1" applyAlignment="1">
      <alignment horizontal="center" vertical="center" wrapText="1"/>
    </xf>
    <xf numFmtId="0" fontId="44" fillId="0" borderId="0" xfId="6" applyFont="1" applyFill="1" applyAlignment="1">
      <alignment horizontal="center" vertical="center" wrapText="1"/>
    </xf>
    <xf numFmtId="0" fontId="28" fillId="0" borderId="0" xfId="6" applyFont="1"/>
    <xf numFmtId="0" fontId="51" fillId="0" borderId="0" xfId="6" applyNumberFormat="1" applyFont="1" applyFill="1" applyBorder="1" applyAlignment="1" applyProtection="1">
      <alignment horizontal="center" vertical="center" wrapText="1"/>
    </xf>
    <xf numFmtId="0" fontId="53" fillId="0" borderId="0" xfId="6" applyNumberFormat="1" applyFont="1" applyFill="1" applyBorder="1" applyAlignment="1" applyProtection="1">
      <alignment vertical="top"/>
    </xf>
    <xf numFmtId="0" fontId="52" fillId="0" borderId="1" xfId="6" applyNumberFormat="1" applyFont="1" applyFill="1" applyBorder="1" applyAlignment="1" applyProtection="1">
      <alignment horizontal="center" vertical="center"/>
    </xf>
    <xf numFmtId="0" fontId="52" fillId="0" borderId="0" xfId="6" applyNumberFormat="1" applyFont="1" applyFill="1" applyBorder="1" applyAlignment="1" applyProtection="1">
      <alignment vertical="top"/>
    </xf>
    <xf numFmtId="0" fontId="54" fillId="0" borderId="0" xfId="6" applyNumberFormat="1" applyFont="1" applyFill="1" applyBorder="1" applyAlignment="1" applyProtection="1">
      <alignment vertical="top"/>
    </xf>
    <xf numFmtId="0" fontId="24" fillId="0" borderId="0" xfId="6" applyFill="1"/>
    <xf numFmtId="4" fontId="21" fillId="7" borderId="1" xfId="7" applyNumberFormat="1" applyFont="1" applyFill="1" applyBorder="1" applyAlignment="1">
      <alignment horizontal="center" vertical="center"/>
    </xf>
    <xf numFmtId="2" fontId="25" fillId="0" borderId="0" xfId="7" applyNumberFormat="1" applyFont="1" applyFill="1"/>
    <xf numFmtId="0" fontId="21" fillId="0" borderId="0" xfId="6" applyFont="1" applyFill="1" applyAlignment="1">
      <alignment wrapText="1"/>
    </xf>
    <xf numFmtId="0" fontId="22" fillId="0" borderId="0" xfId="0" applyFont="1"/>
    <xf numFmtId="0" fontId="25" fillId="0" borderId="0" xfId="6" applyFont="1" applyAlignment="1">
      <alignment wrapText="1"/>
    </xf>
    <xf numFmtId="4" fontId="25" fillId="0" borderId="1" xfId="6" applyNumberFormat="1" applyFont="1" applyBorder="1"/>
    <xf numFmtId="4" fontId="27" fillId="5" borderId="21" xfId="6" applyNumberFormat="1" applyFont="1" applyFill="1" applyBorder="1" applyAlignment="1">
      <alignment horizontal="center"/>
    </xf>
    <xf numFmtId="4" fontId="27" fillId="5" borderId="21" xfId="6" applyNumberFormat="1" applyFont="1" applyFill="1" applyBorder="1" applyAlignment="1">
      <alignment horizontal="center" wrapText="1"/>
    </xf>
    <xf numFmtId="4" fontId="27" fillId="5" borderId="22" xfId="6" applyNumberFormat="1" applyFont="1" applyFill="1" applyBorder="1" applyAlignment="1">
      <alignment horizontal="center"/>
    </xf>
    <xf numFmtId="4" fontId="27" fillId="4" borderId="22" xfId="6" applyNumberFormat="1" applyFont="1" applyFill="1" applyBorder="1" applyAlignment="1">
      <alignment horizontal="center" wrapText="1"/>
    </xf>
    <xf numFmtId="4" fontId="27" fillId="5" borderId="22" xfId="6" applyNumberFormat="1" applyFont="1" applyFill="1" applyBorder="1" applyAlignment="1">
      <alignment horizontal="center" wrapText="1"/>
    </xf>
    <xf numFmtId="4" fontId="27" fillId="5" borderId="8" xfId="6" applyNumberFormat="1" applyFont="1" applyFill="1" applyBorder="1" applyAlignment="1">
      <alignment horizontal="center"/>
    </xf>
    <xf numFmtId="4" fontId="27" fillId="5" borderId="8" xfId="6" applyNumberFormat="1" applyFont="1" applyFill="1" applyBorder="1" applyAlignment="1">
      <alignment horizontal="center" wrapText="1"/>
    </xf>
    <xf numFmtId="4" fontId="27" fillId="8" borderId="1" xfId="6" applyNumberFormat="1" applyFont="1" applyFill="1" applyBorder="1" applyAlignment="1">
      <alignment horizontal="center" wrapText="1"/>
    </xf>
    <xf numFmtId="0" fontId="27" fillId="5" borderId="1" xfId="6" applyFont="1" applyFill="1" applyBorder="1" applyAlignment="1">
      <alignment horizontal="center"/>
    </xf>
    <xf numFmtId="0" fontId="27" fillId="5" borderId="1" xfId="6" applyFont="1" applyFill="1" applyBorder="1" applyAlignment="1">
      <alignment horizontal="center" wrapText="1"/>
    </xf>
    <xf numFmtId="0" fontId="28" fillId="3" borderId="0" xfId="6" applyFont="1" applyFill="1" applyBorder="1" applyAlignment="1">
      <alignment horizontal="center" vertical="center"/>
    </xf>
    <xf numFmtId="0" fontId="28" fillId="3" borderId="0" xfId="6" applyFont="1" applyFill="1" applyBorder="1" applyAlignment="1">
      <alignment horizontal="center" vertical="center" wrapText="1"/>
    </xf>
    <xf numFmtId="0" fontId="25" fillId="3" borderId="0" xfId="6" applyFont="1" applyFill="1" applyBorder="1" applyAlignment="1">
      <alignment horizontal="center" vertical="center" wrapText="1"/>
    </xf>
    <xf numFmtId="4" fontId="27" fillId="3" borderId="0" xfId="6" applyNumberFormat="1" applyFont="1" applyFill="1" applyBorder="1" applyAlignment="1">
      <alignment horizontal="center"/>
    </xf>
    <xf numFmtId="4" fontId="27" fillId="3" borderId="0" xfId="6" applyNumberFormat="1" applyFont="1" applyFill="1" applyBorder="1" applyAlignment="1">
      <alignment horizontal="center" wrapText="1"/>
    </xf>
    <xf numFmtId="167" fontId="48" fillId="3" borderId="0" xfId="6" applyNumberFormat="1" applyFont="1" applyFill="1" applyAlignment="1">
      <alignment vertical="center"/>
    </xf>
    <xf numFmtId="0" fontId="27" fillId="5" borderId="8" xfId="6" applyFont="1" applyFill="1" applyBorder="1" applyAlignment="1"/>
    <xf numFmtId="0" fontId="86" fillId="5" borderId="8" xfId="6" applyFont="1" applyFill="1" applyBorder="1" applyAlignment="1"/>
    <xf numFmtId="0" fontId="21" fillId="4" borderId="8" xfId="6" applyFont="1" applyFill="1" applyBorder="1" applyAlignment="1">
      <alignment wrapText="1"/>
    </xf>
    <xf numFmtId="0" fontId="27" fillId="5" borderId="8" xfId="6" applyFont="1" applyFill="1" applyBorder="1" applyAlignment="1">
      <alignment wrapText="1"/>
    </xf>
    <xf numFmtId="167" fontId="48" fillId="3" borderId="0" xfId="6" applyNumberFormat="1" applyFont="1" applyFill="1" applyAlignment="1">
      <alignment horizontal="center" vertical="center"/>
    </xf>
    <xf numFmtId="0" fontId="84" fillId="3" borderId="0" xfId="6" applyFont="1" applyFill="1"/>
    <xf numFmtId="0" fontId="27" fillId="4" borderId="8" xfId="6" applyFont="1" applyFill="1" applyBorder="1" applyAlignment="1"/>
    <xf numFmtId="0" fontId="27" fillId="4" borderId="1" xfId="6" applyFont="1" applyFill="1" applyBorder="1" applyAlignment="1">
      <alignment horizontal="center"/>
    </xf>
    <xf numFmtId="4" fontId="27" fillId="4" borderId="22" xfId="6" applyNumberFormat="1" applyFont="1" applyFill="1" applyBorder="1" applyAlignment="1">
      <alignment horizontal="center"/>
    </xf>
    <xf numFmtId="0" fontId="25" fillId="9" borderId="8" xfId="6" applyFont="1" applyFill="1" applyBorder="1" applyAlignment="1">
      <alignment wrapText="1"/>
    </xf>
    <xf numFmtId="0" fontId="25" fillId="9" borderId="1" xfId="6" applyFont="1" applyFill="1" applyBorder="1" applyAlignment="1">
      <alignment horizontal="center" wrapText="1"/>
    </xf>
    <xf numFmtId="4" fontId="27" fillId="9" borderId="22" xfId="6" applyNumberFormat="1" applyFont="1" applyFill="1" applyBorder="1" applyAlignment="1">
      <alignment horizontal="center" wrapText="1"/>
    </xf>
    <xf numFmtId="4" fontId="25" fillId="9" borderId="22" xfId="6" applyNumberFormat="1" applyFont="1" applyFill="1" applyBorder="1" applyAlignment="1">
      <alignment horizontal="center" wrapText="1"/>
    </xf>
    <xf numFmtId="4" fontId="27" fillId="9" borderId="8" xfId="6" applyNumberFormat="1" applyFont="1" applyFill="1" applyBorder="1" applyAlignment="1">
      <alignment horizontal="center" wrapText="1"/>
    </xf>
    <xf numFmtId="4" fontId="27" fillId="9" borderId="1" xfId="6" applyNumberFormat="1" applyFont="1" applyFill="1" applyBorder="1" applyAlignment="1">
      <alignment horizontal="center" wrapText="1"/>
    </xf>
    <xf numFmtId="0" fontId="21" fillId="9" borderId="8" xfId="6" applyFont="1" applyFill="1" applyBorder="1" applyAlignment="1">
      <alignment wrapText="1"/>
    </xf>
    <xf numFmtId="4" fontId="27" fillId="9" borderId="10" xfId="6" applyNumberFormat="1" applyFont="1" applyFill="1" applyBorder="1" applyAlignment="1">
      <alignment horizontal="center" wrapText="1"/>
    </xf>
    <xf numFmtId="49" fontId="25" fillId="9" borderId="8" xfId="6" applyNumberFormat="1" applyFont="1" applyFill="1" applyBorder="1" applyAlignment="1">
      <alignment horizontal="left" vertical="center" wrapText="1"/>
    </xf>
    <xf numFmtId="49" fontId="25" fillId="9" borderId="8" xfId="6" applyNumberFormat="1" applyFont="1" applyFill="1" applyBorder="1" applyAlignment="1">
      <alignment horizontal="left" vertical="top" wrapText="1"/>
    </xf>
    <xf numFmtId="49" fontId="25" fillId="9" borderId="8" xfId="6" applyNumberFormat="1" applyFont="1" applyFill="1" applyBorder="1" applyAlignment="1">
      <alignment horizontal="left" wrapText="1"/>
    </xf>
    <xf numFmtId="0" fontId="21" fillId="9" borderId="3" xfId="6" applyFont="1" applyFill="1" applyBorder="1" applyAlignment="1">
      <alignment wrapText="1"/>
    </xf>
    <xf numFmtId="0" fontId="25" fillId="9" borderId="2" xfId="6" applyFont="1" applyFill="1" applyBorder="1" applyAlignment="1">
      <alignment horizontal="center" wrapText="1"/>
    </xf>
    <xf numFmtId="4" fontId="27" fillId="9" borderId="23" xfId="6" applyNumberFormat="1" applyFont="1" applyFill="1" applyBorder="1" applyAlignment="1">
      <alignment horizontal="center" wrapText="1"/>
    </xf>
    <xf numFmtId="49" fontId="25" fillId="9" borderId="10" xfId="6" applyNumberFormat="1" applyFont="1" applyFill="1" applyBorder="1" applyAlignment="1">
      <alignment horizontal="center" wrapText="1"/>
    </xf>
    <xf numFmtId="0" fontId="27" fillId="5" borderId="10" xfId="6" applyFont="1" applyFill="1" applyBorder="1" applyAlignment="1">
      <alignment horizontal="center"/>
    </xf>
    <xf numFmtId="0" fontId="27" fillId="4" borderId="10" xfId="6" applyFont="1" applyFill="1" applyBorder="1" applyAlignment="1">
      <alignment horizontal="center"/>
    </xf>
    <xf numFmtId="0" fontId="27" fillId="9" borderId="1" xfId="6" applyFont="1" applyFill="1" applyBorder="1" applyAlignment="1">
      <alignment horizontal="center" wrapText="1"/>
    </xf>
    <xf numFmtId="0" fontId="25" fillId="9" borderId="10" xfId="6" applyFont="1" applyFill="1" applyBorder="1" applyAlignment="1">
      <alignment horizontal="center" wrapText="1"/>
    </xf>
    <xf numFmtId="0" fontId="27" fillId="4" borderId="1" xfId="6" applyFont="1" applyFill="1" applyBorder="1" applyAlignment="1">
      <alignment horizontal="center" wrapText="1"/>
    </xf>
    <xf numFmtId="0" fontId="25" fillId="9" borderId="8" xfId="6" applyFont="1" applyFill="1" applyBorder="1" applyAlignment="1">
      <alignment horizontal="center" vertical="center"/>
    </xf>
    <xf numFmtId="0" fontId="25" fillId="9" borderId="1" xfId="6" applyFont="1" applyFill="1" applyBorder="1" applyAlignment="1">
      <alignment horizontal="center" vertical="center"/>
    </xf>
    <xf numFmtId="0" fontId="25" fillId="9" borderId="10" xfId="6" applyFont="1" applyFill="1" applyBorder="1" applyAlignment="1">
      <alignment horizontal="center" vertical="center"/>
    </xf>
    <xf numFmtId="0" fontId="25" fillId="9" borderId="22" xfId="6" applyFont="1" applyFill="1" applyBorder="1" applyAlignment="1">
      <alignment horizontal="center" vertical="center"/>
    </xf>
    <xf numFmtId="4" fontId="27" fillId="9" borderId="8" xfId="6" applyNumberFormat="1" applyFont="1" applyFill="1" applyBorder="1" applyAlignment="1">
      <alignment horizontal="center"/>
    </xf>
    <xf numFmtId="4" fontId="27" fillId="9" borderId="10" xfId="6" applyNumberFormat="1" applyFont="1" applyFill="1" applyBorder="1" applyAlignment="1">
      <alignment horizontal="center"/>
    </xf>
    <xf numFmtId="4" fontId="27" fillId="9" borderId="1" xfId="6" applyNumberFormat="1" applyFont="1" applyFill="1" applyBorder="1" applyAlignment="1">
      <alignment horizontal="center"/>
    </xf>
    <xf numFmtId="4" fontId="25" fillId="5" borderId="1" xfId="6" applyNumberFormat="1" applyFont="1" applyFill="1" applyBorder="1" applyAlignment="1">
      <alignment horizontal="center" wrapText="1"/>
    </xf>
    <xf numFmtId="4" fontId="25" fillId="9" borderId="8" xfId="6" applyNumberFormat="1" applyFont="1" applyFill="1" applyBorder="1" applyAlignment="1">
      <alignment horizontal="center" wrapText="1"/>
    </xf>
    <xf numFmtId="4" fontId="25" fillId="9" borderId="1" xfId="6" applyNumberFormat="1" applyFont="1" applyFill="1" applyBorder="1" applyAlignment="1">
      <alignment horizontal="center" wrapText="1"/>
    </xf>
    <xf numFmtId="4" fontId="25" fillId="9" borderId="10" xfId="6" applyNumberFormat="1" applyFont="1" applyFill="1" applyBorder="1" applyAlignment="1">
      <alignment horizontal="center" wrapText="1"/>
    </xf>
    <xf numFmtId="49" fontId="25" fillId="5" borderId="10" xfId="6" applyNumberFormat="1" applyFont="1" applyFill="1" applyBorder="1" applyAlignment="1">
      <alignment horizontal="center" wrapText="1"/>
    </xf>
    <xf numFmtId="4" fontId="27" fillId="5" borderId="9" xfId="6" applyNumberFormat="1" applyFont="1" applyFill="1" applyBorder="1" applyAlignment="1">
      <alignment horizontal="center"/>
    </xf>
    <xf numFmtId="4" fontId="27" fillId="5" borderId="25" xfId="6" applyNumberFormat="1" applyFont="1" applyFill="1" applyBorder="1" applyAlignment="1">
      <alignment horizontal="center"/>
    </xf>
    <xf numFmtId="4" fontId="27" fillId="5" borderId="9" xfId="6" applyNumberFormat="1" applyFont="1" applyFill="1" applyBorder="1" applyAlignment="1">
      <alignment horizontal="center" wrapText="1"/>
    </xf>
    <xf numFmtId="167" fontId="34" fillId="3" borderId="0" xfId="6" applyNumberFormat="1" applyFont="1" applyFill="1" applyAlignment="1">
      <alignment horizontal="center" vertical="center"/>
    </xf>
    <xf numFmtId="0" fontId="27" fillId="9" borderId="2" xfId="6" applyFont="1" applyFill="1" applyBorder="1" applyAlignment="1">
      <alignment horizontal="center" wrapText="1"/>
    </xf>
    <xf numFmtId="49" fontId="25" fillId="9" borderId="24" xfId="6" applyNumberFormat="1" applyFont="1" applyFill="1" applyBorder="1" applyAlignment="1">
      <alignment horizontal="center" wrapText="1"/>
    </xf>
    <xf numFmtId="0" fontId="27" fillId="9" borderId="8" xfId="6" applyFont="1" applyFill="1" applyBorder="1" applyAlignment="1"/>
    <xf numFmtId="0" fontId="27" fillId="9" borderId="1" xfId="6" applyFont="1" applyFill="1" applyBorder="1" applyAlignment="1">
      <alignment horizontal="center"/>
    </xf>
    <xf numFmtId="4" fontId="27" fillId="9" borderId="22" xfId="6" applyNumberFormat="1" applyFont="1" applyFill="1" applyBorder="1" applyAlignment="1">
      <alignment horizontal="center"/>
    </xf>
    <xf numFmtId="0" fontId="25" fillId="9" borderId="10" xfId="6" applyFont="1" applyFill="1" applyBorder="1" applyAlignment="1">
      <alignment horizontal="center"/>
    </xf>
    <xf numFmtId="4" fontId="27" fillId="8" borderId="8" xfId="6" applyNumberFormat="1" applyFont="1" applyFill="1" applyBorder="1" applyAlignment="1">
      <alignment horizontal="center"/>
    </xf>
    <xf numFmtId="4" fontId="27" fillId="8" borderId="10" xfId="6" applyNumberFormat="1" applyFont="1" applyFill="1" applyBorder="1" applyAlignment="1">
      <alignment horizontal="center"/>
    </xf>
    <xf numFmtId="4" fontId="27" fillId="8" borderId="1" xfId="6" applyNumberFormat="1" applyFont="1" applyFill="1" applyBorder="1" applyAlignment="1">
      <alignment horizontal="center"/>
    </xf>
    <xf numFmtId="0" fontId="28" fillId="9" borderId="8" xfId="6" applyFont="1" applyFill="1" applyBorder="1" applyAlignment="1">
      <alignment wrapText="1"/>
    </xf>
    <xf numFmtId="4" fontId="27" fillId="9" borderId="21" xfId="6" applyNumberFormat="1" applyFont="1" applyFill="1" applyBorder="1" applyAlignment="1">
      <alignment horizontal="center" wrapText="1"/>
    </xf>
    <xf numFmtId="4" fontId="27" fillId="9" borderId="18" xfId="6" applyNumberFormat="1" applyFont="1" applyFill="1" applyBorder="1" applyAlignment="1">
      <alignment horizontal="center" wrapText="1"/>
    </xf>
    <xf numFmtId="4" fontId="27" fillId="8" borderId="21" xfId="6" applyNumberFormat="1" applyFont="1" applyFill="1" applyBorder="1" applyAlignment="1">
      <alignment horizontal="center"/>
    </xf>
    <xf numFmtId="4" fontId="25" fillId="5" borderId="21" xfId="6" applyNumberFormat="1" applyFont="1" applyFill="1" applyBorder="1" applyAlignment="1">
      <alignment horizontal="center" wrapText="1"/>
    </xf>
    <xf numFmtId="0" fontId="27" fillId="11" borderId="8" xfId="6" applyFont="1" applyFill="1" applyBorder="1" applyAlignment="1"/>
    <xf numFmtId="0" fontId="27" fillId="11" borderId="1" xfId="6" applyFont="1" applyFill="1" applyBorder="1" applyAlignment="1">
      <alignment horizontal="center"/>
    </xf>
    <xf numFmtId="0" fontId="25" fillId="11" borderId="10" xfId="6" applyFont="1" applyFill="1" applyBorder="1" applyAlignment="1">
      <alignment horizontal="center"/>
    </xf>
    <xf numFmtId="4" fontId="27" fillId="11" borderId="22" xfId="6" applyNumberFormat="1" applyFont="1" applyFill="1" applyBorder="1" applyAlignment="1">
      <alignment horizontal="center"/>
    </xf>
    <xf numFmtId="0" fontId="27" fillId="11" borderId="29" xfId="6" applyFont="1" applyFill="1" applyBorder="1" applyAlignment="1">
      <alignment horizontal="center" vertical="top" wrapText="1"/>
    </xf>
    <xf numFmtId="0" fontId="27" fillId="11" borderId="16" xfId="6" applyFont="1" applyFill="1" applyBorder="1" applyAlignment="1">
      <alignment horizontal="center" vertical="center"/>
    </xf>
    <xf numFmtId="0" fontId="27" fillId="11" borderId="15" xfId="6" applyFont="1" applyFill="1" applyBorder="1" applyAlignment="1">
      <alignment horizontal="center" vertical="center" textRotation="90" wrapText="1"/>
    </xf>
    <xf numFmtId="0" fontId="27" fillId="11" borderId="14" xfId="6" applyFont="1" applyFill="1" applyBorder="1" applyAlignment="1">
      <alignment horizontal="center" vertical="center" textRotation="90" wrapText="1"/>
    </xf>
    <xf numFmtId="167" fontId="48" fillId="3" borderId="31" xfId="6" applyNumberFormat="1" applyFont="1" applyFill="1" applyBorder="1" applyAlignment="1"/>
    <xf numFmtId="0" fontId="61" fillId="0" borderId="0" xfId="0" applyFont="1"/>
    <xf numFmtId="49" fontId="19" fillId="12" borderId="21" xfId="0" applyNumberFormat="1" applyFont="1" applyFill="1" applyBorder="1" applyAlignment="1">
      <alignment wrapText="1"/>
    </xf>
    <xf numFmtId="49" fontId="19" fillId="12" borderId="25" xfId="0" applyNumberFormat="1" applyFont="1" applyFill="1" applyBorder="1" applyAlignment="1">
      <alignment horizontal="left" wrapText="1"/>
    </xf>
    <xf numFmtId="4" fontId="19" fillId="12" borderId="1" xfId="0" applyNumberFormat="1" applyFont="1" applyFill="1" applyBorder="1" applyAlignment="1">
      <alignment horizontal="right" wrapText="1"/>
    </xf>
    <xf numFmtId="165" fontId="19" fillId="12" borderId="1" xfId="28" applyFont="1" applyFill="1" applyBorder="1" applyAlignment="1">
      <alignment horizontal="right" wrapText="1"/>
    </xf>
    <xf numFmtId="4" fontId="27" fillId="0" borderId="0" xfId="6" applyNumberFormat="1" applyFont="1"/>
    <xf numFmtId="165" fontId="27" fillId="13" borderId="1" xfId="28" applyFont="1" applyFill="1" applyBorder="1" applyAlignment="1">
      <alignment horizontal="right" wrapText="1"/>
    </xf>
    <xf numFmtId="0" fontId="27" fillId="11" borderId="8" xfId="6" applyFont="1" applyFill="1" applyBorder="1" applyAlignment="1">
      <alignment wrapText="1"/>
    </xf>
    <xf numFmtId="0" fontId="25" fillId="5" borderId="1" xfId="6" applyFont="1" applyFill="1" applyBorder="1" applyAlignment="1">
      <alignment horizontal="center" wrapText="1"/>
    </xf>
    <xf numFmtId="4" fontId="27" fillId="5" borderId="25" xfId="6" applyNumberFormat="1" applyFont="1" applyFill="1" applyBorder="1" applyAlignment="1">
      <alignment horizontal="center" wrapText="1"/>
    </xf>
    <xf numFmtId="4" fontId="27" fillId="8" borderId="8" xfId="6" applyNumberFormat="1" applyFont="1" applyFill="1" applyBorder="1" applyAlignment="1">
      <alignment horizontal="center" wrapText="1"/>
    </xf>
    <xf numFmtId="49" fontId="64" fillId="0" borderId="0" xfId="0" applyNumberFormat="1" applyFont="1" applyBorder="1" applyAlignment="1">
      <alignment horizontal="center" vertical="center" wrapText="1"/>
    </xf>
    <xf numFmtId="170" fontId="62" fillId="0" borderId="0" xfId="0" applyNumberFormat="1" applyFont="1" applyBorder="1" applyAlignment="1">
      <alignment horizontal="center" vertical="center" wrapText="1"/>
    </xf>
    <xf numFmtId="170" fontId="86" fillId="0" borderId="0" xfId="6" applyNumberFormat="1" applyFont="1" applyAlignment="1">
      <alignment horizontal="left"/>
    </xf>
    <xf numFmtId="0" fontId="53" fillId="4" borderId="1" xfId="6" applyNumberFormat="1" applyFont="1" applyFill="1" applyBorder="1" applyAlignment="1" applyProtection="1">
      <alignment horizontal="center"/>
    </xf>
    <xf numFmtId="0" fontId="53" fillId="4" borderId="1" xfId="6" applyNumberFormat="1" applyFont="1" applyFill="1" applyBorder="1" applyAlignment="1" applyProtection="1">
      <alignment wrapText="1"/>
    </xf>
    <xf numFmtId="0" fontId="51" fillId="0" borderId="1" xfId="6" applyNumberFormat="1" applyFont="1" applyFill="1" applyBorder="1" applyAlignment="1" applyProtection="1">
      <alignment vertical="top"/>
    </xf>
    <xf numFmtId="0" fontId="53" fillId="4" borderId="1" xfId="6" applyNumberFormat="1" applyFont="1" applyFill="1" applyBorder="1" applyAlignment="1" applyProtection="1">
      <alignment horizontal="left" wrapText="1"/>
    </xf>
    <xf numFmtId="0" fontId="54" fillId="4" borderId="1" xfId="6" applyNumberFormat="1" applyFont="1" applyFill="1" applyBorder="1" applyAlignment="1" applyProtection="1">
      <alignment horizontal="center"/>
    </xf>
    <xf numFmtId="0" fontId="54" fillId="4" borderId="1" xfId="6" applyNumberFormat="1" applyFont="1" applyFill="1" applyBorder="1" applyAlignment="1" applyProtection="1">
      <alignment wrapText="1"/>
    </xf>
    <xf numFmtId="0" fontId="54" fillId="4" borderId="1" xfId="6" applyNumberFormat="1" applyFont="1" applyFill="1" applyBorder="1" applyAlignment="1" applyProtection="1">
      <alignment horizontal="left" wrapText="1"/>
    </xf>
    <xf numFmtId="0" fontId="54" fillId="4" borderId="1" xfId="6" applyNumberFormat="1" applyFont="1" applyFill="1" applyBorder="1" applyAlignment="1" applyProtection="1">
      <alignment horizontal="center" vertical="center"/>
    </xf>
    <xf numFmtId="0" fontId="51" fillId="0" borderId="0" xfId="6" applyNumberFormat="1" applyFont="1" applyFill="1" applyBorder="1" applyAlignment="1" applyProtection="1">
      <alignment vertical="top"/>
    </xf>
    <xf numFmtId="0" fontId="60" fillId="3" borderId="0" xfId="6" applyFont="1" applyFill="1" applyBorder="1" applyAlignment="1">
      <alignment vertical="center"/>
    </xf>
    <xf numFmtId="0" fontId="25" fillId="4" borderId="21" xfId="6" applyFont="1" applyFill="1" applyBorder="1" applyAlignment="1">
      <alignment horizontal="center" vertical="center" wrapText="1"/>
    </xf>
    <xf numFmtId="0" fontId="25" fillId="4" borderId="1" xfId="6" applyFont="1" applyFill="1" applyBorder="1" applyAlignment="1">
      <alignment horizontal="center" vertical="center" wrapText="1"/>
    </xf>
    <xf numFmtId="4" fontId="27" fillId="9" borderId="21" xfId="6" applyNumberFormat="1" applyFont="1" applyFill="1" applyBorder="1" applyAlignment="1">
      <alignment horizontal="center"/>
    </xf>
    <xf numFmtId="4" fontId="27" fillId="9" borderId="18" xfId="6" applyNumberFormat="1" applyFont="1" applyFill="1" applyBorder="1" applyAlignment="1">
      <alignment horizontal="center"/>
    </xf>
    <xf numFmtId="4" fontId="25" fillId="9" borderId="21" xfId="6" applyNumberFormat="1" applyFont="1" applyFill="1" applyBorder="1" applyAlignment="1">
      <alignment horizontal="center" wrapText="1"/>
    </xf>
    <xf numFmtId="4" fontId="25" fillId="9" borderId="18" xfId="6" applyNumberFormat="1" applyFont="1" applyFill="1" applyBorder="1" applyAlignment="1">
      <alignment horizontal="center" wrapText="1"/>
    </xf>
    <xf numFmtId="0" fontId="28" fillId="0" borderId="0" xfId="6" applyFont="1" applyFill="1" applyBorder="1"/>
    <xf numFmtId="0" fontId="28" fillId="0" borderId="0" xfId="6" applyFont="1" applyFill="1" applyAlignment="1">
      <alignment horizontal="center" vertical="center"/>
    </xf>
    <xf numFmtId="0" fontId="25" fillId="4" borderId="18" xfId="6" applyFont="1" applyFill="1" applyBorder="1" applyAlignment="1">
      <alignment horizontal="center" vertical="center" wrapText="1"/>
    </xf>
    <xf numFmtId="0" fontId="25" fillId="4" borderId="10" xfId="6" applyFont="1" applyFill="1" applyBorder="1" applyAlignment="1">
      <alignment horizontal="center" vertical="center" wrapText="1"/>
    </xf>
    <xf numFmtId="170" fontId="86" fillId="0" borderId="0" xfId="6" applyNumberFormat="1" applyFont="1" applyAlignment="1">
      <alignment horizontal="center"/>
    </xf>
    <xf numFmtId="0" fontId="21" fillId="3" borderId="0" xfId="6" applyFont="1" applyFill="1" applyBorder="1" applyAlignment="1">
      <alignment horizontal="center" vertical="center"/>
    </xf>
    <xf numFmtId="0" fontId="21" fillId="3" borderId="0" xfId="6" applyFont="1" applyFill="1" applyBorder="1" applyAlignment="1">
      <alignment horizontal="center" vertical="center" wrapText="1"/>
    </xf>
    <xf numFmtId="0" fontId="30" fillId="3" borderId="0" xfId="6" applyFont="1" applyFill="1" applyBorder="1" applyAlignment="1">
      <alignment horizontal="center" vertical="center" wrapText="1"/>
    </xf>
    <xf numFmtId="0" fontId="25" fillId="3" borderId="0" xfId="6" applyFont="1" applyFill="1" applyBorder="1" applyAlignment="1">
      <alignment horizontal="center" vertical="center"/>
    </xf>
    <xf numFmtId="170" fontId="27" fillId="3" borderId="0" xfId="6" applyNumberFormat="1" applyFont="1" applyFill="1" applyBorder="1" applyAlignment="1">
      <alignment horizontal="center" wrapText="1"/>
    </xf>
    <xf numFmtId="4" fontId="25" fillId="3" borderId="0" xfId="6" applyNumberFormat="1" applyFont="1" applyFill="1" applyBorder="1" applyAlignment="1">
      <alignment horizontal="center" wrapText="1"/>
    </xf>
    <xf numFmtId="170" fontId="25" fillId="3" borderId="0" xfId="6" applyNumberFormat="1" applyFont="1" applyFill="1" applyBorder="1" applyAlignment="1">
      <alignment horizontal="center" wrapText="1"/>
    </xf>
    <xf numFmtId="4" fontId="27" fillId="8" borderId="37" xfId="6" applyNumberFormat="1" applyFont="1" applyFill="1" applyBorder="1" applyAlignment="1">
      <alignment horizontal="center"/>
    </xf>
    <xf numFmtId="0" fontId="27" fillId="3" borderId="0" xfId="6" applyFont="1" applyFill="1" applyBorder="1" applyAlignment="1">
      <alignment horizontal="center" vertical="top" wrapText="1"/>
    </xf>
    <xf numFmtId="0" fontId="22" fillId="3" borderId="0" xfId="6" applyFont="1" applyFill="1" applyBorder="1" applyAlignment="1">
      <alignment horizontal="center" vertical="center"/>
    </xf>
    <xf numFmtId="0" fontId="21" fillId="8" borderId="6" xfId="6" applyFont="1" applyFill="1" applyBorder="1" applyAlignment="1">
      <alignment horizontal="center" vertical="top" wrapText="1"/>
    </xf>
    <xf numFmtId="0" fontId="21" fillId="8" borderId="38" xfId="6" applyFont="1" applyFill="1" applyBorder="1" applyAlignment="1">
      <alignment horizontal="center" vertical="top" wrapText="1"/>
    </xf>
    <xf numFmtId="0" fontId="21" fillId="8" borderId="5" xfId="6" applyFont="1" applyFill="1" applyBorder="1" applyAlignment="1">
      <alignment horizontal="center" vertical="top" wrapText="1"/>
    </xf>
    <xf numFmtId="0" fontId="27" fillId="8" borderId="39" xfId="6" applyFont="1" applyFill="1" applyBorder="1" applyAlignment="1">
      <alignment vertical="center" wrapText="1"/>
    </xf>
    <xf numFmtId="49" fontId="28" fillId="8" borderId="1" xfId="6" applyNumberFormat="1" applyFont="1" applyFill="1" applyBorder="1" applyAlignment="1">
      <alignment horizontal="center" vertical="center" wrapText="1"/>
    </xf>
    <xf numFmtId="49" fontId="28" fillId="8" borderId="21" xfId="6" applyNumberFormat="1" applyFont="1" applyFill="1" applyBorder="1" applyAlignment="1">
      <alignment horizontal="center" vertical="center" wrapText="1"/>
    </xf>
    <xf numFmtId="49" fontId="28" fillId="8" borderId="10" xfId="6" applyNumberFormat="1" applyFont="1" applyFill="1" applyBorder="1" applyAlignment="1">
      <alignment horizontal="center" vertical="center" wrapText="1"/>
    </xf>
    <xf numFmtId="4" fontId="27" fillId="8" borderId="18" xfId="6" applyNumberFormat="1" applyFont="1" applyFill="1" applyBorder="1" applyAlignment="1">
      <alignment horizontal="center"/>
    </xf>
    <xf numFmtId="4" fontId="25" fillId="3" borderId="1" xfId="6" applyNumberFormat="1" applyFont="1" applyFill="1" applyBorder="1"/>
    <xf numFmtId="4" fontId="25" fillId="0" borderId="0" xfId="11" applyNumberFormat="1" applyFont="1" applyFill="1" applyBorder="1" applyAlignment="1">
      <alignment horizontal="right" wrapText="1"/>
    </xf>
    <xf numFmtId="4" fontId="27" fillId="0" borderId="0" xfId="7" applyNumberFormat="1" applyFont="1" applyFill="1"/>
    <xf numFmtId="4" fontId="59" fillId="16" borderId="1" xfId="7" applyNumberFormat="1" applyFont="1" applyFill="1" applyBorder="1" applyAlignment="1">
      <alignment horizontal="center"/>
    </xf>
    <xf numFmtId="0" fontId="21" fillId="3" borderId="1" xfId="7" applyNumberFormat="1" applyFont="1" applyFill="1" applyBorder="1" applyAlignment="1">
      <alignment vertical="center" wrapText="1"/>
    </xf>
    <xf numFmtId="0" fontId="25" fillId="0" borderId="1" xfId="7" applyNumberFormat="1" applyFont="1" applyFill="1" applyBorder="1" applyAlignment="1">
      <alignment horizontal="center"/>
    </xf>
    <xf numFmtId="170" fontId="27" fillId="5" borderId="18" xfId="6" applyNumberFormat="1" applyFont="1" applyFill="1" applyBorder="1" applyAlignment="1">
      <alignment horizontal="center" wrapText="1"/>
    </xf>
    <xf numFmtId="4" fontId="25" fillId="0" borderId="1" xfId="6" applyNumberFormat="1" applyFont="1" applyBorder="1" applyAlignment="1">
      <alignment horizontal="right"/>
    </xf>
    <xf numFmtId="4" fontId="27" fillId="13" borderId="1" xfId="6" applyNumberFormat="1" applyFont="1" applyFill="1" applyBorder="1"/>
    <xf numFmtId="0" fontId="21" fillId="9" borderId="11" xfId="6" applyFont="1" applyFill="1" applyBorder="1" applyAlignment="1">
      <alignment wrapText="1"/>
    </xf>
    <xf numFmtId="0" fontId="25" fillId="9" borderId="12" xfId="6" applyFont="1" applyFill="1" applyBorder="1" applyAlignment="1">
      <alignment horizontal="center" wrapText="1"/>
    </xf>
    <xf numFmtId="0" fontId="27" fillId="9" borderId="12" xfId="6" applyFont="1" applyFill="1" applyBorder="1" applyAlignment="1">
      <alignment horizontal="center" wrapText="1"/>
    </xf>
    <xf numFmtId="49" fontId="25" fillId="9" borderId="49" xfId="6" applyNumberFormat="1" applyFont="1" applyFill="1" applyBorder="1" applyAlignment="1">
      <alignment horizontal="center" wrapText="1"/>
    </xf>
    <xf numFmtId="4" fontId="27" fillId="5" borderId="12" xfId="6" applyNumberFormat="1" applyFont="1" applyFill="1" applyBorder="1" applyAlignment="1">
      <alignment horizontal="center" wrapText="1"/>
    </xf>
    <xf numFmtId="4" fontId="27" fillId="5" borderId="11" xfId="6" applyNumberFormat="1" applyFont="1" applyFill="1" applyBorder="1" applyAlignment="1">
      <alignment horizontal="center" wrapText="1"/>
    </xf>
    <xf numFmtId="0" fontId="25" fillId="9" borderId="41" xfId="6" applyFont="1" applyFill="1" applyBorder="1" applyAlignment="1">
      <alignment horizontal="center" wrapText="1"/>
    </xf>
    <xf numFmtId="0" fontId="27" fillId="9" borderId="41" xfId="6" applyFont="1" applyFill="1" applyBorder="1" applyAlignment="1">
      <alignment horizontal="center" wrapText="1"/>
    </xf>
    <xf numFmtId="49" fontId="25" fillId="9" borderId="46" xfId="6" applyNumberFormat="1" applyFont="1" applyFill="1" applyBorder="1" applyAlignment="1">
      <alignment horizontal="center" wrapText="1"/>
    </xf>
    <xf numFmtId="0" fontId="25" fillId="9" borderId="6" xfId="6" applyFont="1" applyFill="1" applyBorder="1" applyAlignment="1">
      <alignment horizontal="center" wrapText="1"/>
    </xf>
    <xf numFmtId="0" fontId="27" fillId="9" borderId="6" xfId="6" applyFont="1" applyFill="1" applyBorder="1" applyAlignment="1">
      <alignment horizontal="center" wrapText="1"/>
    </xf>
    <xf numFmtId="49" fontId="25" fillId="9" borderId="5" xfId="6" applyNumberFormat="1" applyFont="1" applyFill="1" applyBorder="1" applyAlignment="1">
      <alignment horizontal="center" wrapText="1"/>
    </xf>
    <xf numFmtId="4" fontId="25" fillId="0" borderId="0" xfId="6" applyNumberFormat="1" applyFont="1" applyBorder="1"/>
    <xf numFmtId="4" fontId="25" fillId="0" borderId="0" xfId="6" applyNumberFormat="1" applyFont="1" applyBorder="1" applyAlignment="1">
      <alignment horizontal="right"/>
    </xf>
    <xf numFmtId="0" fontId="25" fillId="9" borderId="18" xfId="6" applyFont="1" applyFill="1" applyBorder="1" applyAlignment="1">
      <alignment horizontal="center" vertical="center"/>
    </xf>
    <xf numFmtId="49" fontId="25" fillId="9" borderId="18" xfId="6" applyNumberFormat="1" applyFont="1" applyFill="1" applyBorder="1" applyAlignment="1">
      <alignment horizontal="center" wrapText="1"/>
    </xf>
    <xf numFmtId="0" fontId="25" fillId="9" borderId="18" xfId="6" applyFont="1" applyFill="1" applyBorder="1" applyAlignment="1">
      <alignment horizontal="center"/>
    </xf>
    <xf numFmtId="0" fontId="25" fillId="9" borderId="25" xfId="6" applyFont="1" applyFill="1" applyBorder="1" applyAlignment="1">
      <alignment horizontal="center" wrapText="1"/>
    </xf>
    <xf numFmtId="49" fontId="25" fillId="9" borderId="25" xfId="6" applyNumberFormat="1" applyFont="1" applyFill="1" applyBorder="1" applyAlignment="1">
      <alignment horizontal="center" wrapText="1"/>
    </xf>
    <xf numFmtId="4" fontId="27" fillId="5" borderId="51" xfId="6" applyNumberFormat="1" applyFont="1" applyFill="1" applyBorder="1" applyAlignment="1">
      <alignment horizontal="center" wrapText="1"/>
    </xf>
    <xf numFmtId="170" fontId="27" fillId="9" borderId="18" xfId="6" applyNumberFormat="1" applyFont="1" applyFill="1" applyBorder="1" applyAlignment="1">
      <alignment horizontal="center" wrapText="1"/>
    </xf>
    <xf numFmtId="170" fontId="25" fillId="9" borderId="18" xfId="6" applyNumberFormat="1" applyFont="1" applyFill="1" applyBorder="1" applyAlignment="1">
      <alignment horizontal="center" wrapText="1"/>
    </xf>
    <xf numFmtId="170" fontId="27" fillId="5" borderId="42" xfId="6" applyNumberFormat="1" applyFont="1" applyFill="1" applyBorder="1" applyAlignment="1">
      <alignment horizontal="center" wrapText="1"/>
    </xf>
    <xf numFmtId="170" fontId="27" fillId="9" borderId="8" xfId="6" applyNumberFormat="1" applyFont="1" applyFill="1" applyBorder="1" applyAlignment="1">
      <alignment horizontal="center" wrapText="1"/>
    </xf>
    <xf numFmtId="170" fontId="25" fillId="9" borderId="8" xfId="6" applyNumberFormat="1" applyFont="1" applyFill="1" applyBorder="1" applyAlignment="1">
      <alignment horizontal="center" wrapText="1"/>
    </xf>
    <xf numFmtId="170" fontId="27" fillId="5" borderId="8" xfId="6" applyNumberFormat="1" applyFont="1" applyFill="1" applyBorder="1" applyAlignment="1">
      <alignment horizontal="center" wrapText="1"/>
    </xf>
    <xf numFmtId="170" fontId="27" fillId="5" borderId="18" xfId="6" applyNumberFormat="1" applyFont="1" applyFill="1" applyBorder="1" applyAlignment="1">
      <alignment horizontal="center"/>
    </xf>
    <xf numFmtId="170" fontId="27" fillId="9" borderId="18" xfId="6" applyNumberFormat="1" applyFont="1" applyFill="1" applyBorder="1" applyAlignment="1">
      <alignment horizontal="center"/>
    </xf>
    <xf numFmtId="4" fontId="25" fillId="5" borderId="12" xfId="6" applyNumberFormat="1" applyFont="1" applyFill="1" applyBorder="1" applyAlignment="1">
      <alignment horizontal="center" wrapText="1"/>
    </xf>
    <xf numFmtId="4" fontId="25" fillId="5" borderId="2" xfId="6" applyNumberFormat="1" applyFont="1" applyFill="1" applyBorder="1" applyAlignment="1">
      <alignment horizontal="center" wrapText="1"/>
    </xf>
    <xf numFmtId="4" fontId="25" fillId="9" borderId="55" xfId="6" applyNumberFormat="1" applyFont="1" applyFill="1" applyBorder="1" applyAlignment="1">
      <alignment horizontal="center" wrapText="1"/>
    </xf>
    <xf numFmtId="4" fontId="25" fillId="9" borderId="12" xfId="6" applyNumberFormat="1" applyFont="1" applyFill="1" applyBorder="1" applyAlignment="1">
      <alignment horizontal="center" wrapText="1"/>
    </xf>
    <xf numFmtId="4" fontId="25" fillId="9" borderId="2" xfId="6" applyNumberFormat="1" applyFont="1" applyFill="1" applyBorder="1" applyAlignment="1">
      <alignment horizontal="center" wrapText="1"/>
    </xf>
    <xf numFmtId="0" fontId="27" fillId="3" borderId="0" xfId="6" applyFont="1" applyFill="1" applyBorder="1" applyAlignment="1">
      <alignment horizontal="left" vertical="center" wrapText="1"/>
    </xf>
    <xf numFmtId="165" fontId="27" fillId="3" borderId="0" xfId="28" applyFont="1" applyFill="1" applyBorder="1" applyAlignment="1">
      <alignment horizontal="right" wrapText="1"/>
    </xf>
    <xf numFmtId="4" fontId="25" fillId="3" borderId="0" xfId="6" applyNumberFormat="1" applyFont="1" applyFill="1" applyBorder="1"/>
    <xf numFmtId="4" fontId="27" fillId="3" borderId="0" xfId="6" applyNumberFormat="1" applyFont="1" applyFill="1" applyBorder="1"/>
    <xf numFmtId="4" fontId="25" fillId="3" borderId="0" xfId="6" applyNumberFormat="1" applyFont="1" applyFill="1" applyBorder="1" applyAlignment="1">
      <alignment horizontal="right"/>
    </xf>
    <xf numFmtId="0" fontId="90" fillId="3" borderId="0" xfId="6" applyFont="1" applyFill="1"/>
    <xf numFmtId="4" fontId="25" fillId="9" borderId="11" xfId="6" applyNumberFormat="1" applyFont="1" applyFill="1" applyBorder="1" applyAlignment="1">
      <alignment horizontal="center" wrapText="1"/>
    </xf>
    <xf numFmtId="170" fontId="25" fillId="9" borderId="42" xfId="6" applyNumberFormat="1" applyFont="1" applyFill="1" applyBorder="1" applyAlignment="1">
      <alignment horizontal="center" wrapText="1"/>
    </xf>
    <xf numFmtId="170" fontId="25" fillId="9" borderId="11" xfId="6" applyNumberFormat="1" applyFont="1" applyFill="1" applyBorder="1" applyAlignment="1">
      <alignment horizontal="center" wrapText="1"/>
    </xf>
    <xf numFmtId="4" fontId="25" fillId="9" borderId="51" xfId="6" applyNumberFormat="1" applyFont="1" applyFill="1" applyBorder="1" applyAlignment="1">
      <alignment horizontal="center" wrapText="1"/>
    </xf>
    <xf numFmtId="4" fontId="25" fillId="9" borderId="3" xfId="6" applyNumberFormat="1" applyFont="1" applyFill="1" applyBorder="1" applyAlignment="1">
      <alignment horizontal="center" wrapText="1"/>
    </xf>
    <xf numFmtId="170" fontId="25" fillId="9" borderId="36" xfId="6" applyNumberFormat="1" applyFont="1" applyFill="1" applyBorder="1" applyAlignment="1">
      <alignment horizontal="center" wrapText="1"/>
    </xf>
    <xf numFmtId="4" fontId="25" fillId="9" borderId="35" xfId="6" applyNumberFormat="1" applyFont="1" applyFill="1" applyBorder="1" applyAlignment="1">
      <alignment horizontal="center" wrapText="1"/>
    </xf>
    <xf numFmtId="0" fontId="25" fillId="8" borderId="1" xfId="6" applyFont="1" applyFill="1" applyBorder="1" applyAlignment="1">
      <alignment horizontal="center" vertical="center" wrapText="1"/>
    </xf>
    <xf numFmtId="0" fontId="25" fillId="9" borderId="25" xfId="6" applyFont="1" applyFill="1" applyBorder="1" applyAlignment="1">
      <alignment horizontal="center" vertical="center"/>
    </xf>
    <xf numFmtId="0" fontId="27" fillId="17" borderId="59" xfId="6" applyFont="1" applyFill="1" applyBorder="1" applyAlignment="1">
      <alignment horizontal="center" vertical="center" textRotation="90" wrapText="1"/>
    </xf>
    <xf numFmtId="0" fontId="27" fillId="17" borderId="0" xfId="6" applyFont="1" applyFill="1" applyBorder="1" applyAlignment="1">
      <alignment horizontal="center" vertical="center" textRotation="90" wrapText="1"/>
    </xf>
    <xf numFmtId="0" fontId="27" fillId="17" borderId="32" xfId="6" applyFont="1" applyFill="1" applyBorder="1" applyAlignment="1">
      <alignment horizontal="center" vertical="center" textRotation="90" wrapText="1"/>
    </xf>
    <xf numFmtId="49" fontId="28" fillId="17" borderId="21" xfId="6" applyNumberFormat="1" applyFont="1" applyFill="1" applyBorder="1" applyAlignment="1">
      <alignment horizontal="center" vertical="center" wrapText="1"/>
    </xf>
    <xf numFmtId="49" fontId="28" fillId="17" borderId="1" xfId="6" applyNumberFormat="1" applyFont="1" applyFill="1" applyBorder="1" applyAlignment="1">
      <alignment horizontal="center" vertical="center" wrapText="1"/>
    </xf>
    <xf numFmtId="49" fontId="28" fillId="17" borderId="10" xfId="6" applyNumberFormat="1" applyFont="1" applyFill="1" applyBorder="1" applyAlignment="1">
      <alignment horizontal="center" vertical="center" wrapText="1"/>
    </xf>
    <xf numFmtId="0" fontId="25" fillId="17" borderId="22" xfId="6" applyFont="1" applyFill="1" applyBorder="1" applyAlignment="1">
      <alignment horizontal="center" vertical="center"/>
    </xf>
    <xf numFmtId="4" fontId="27" fillId="17" borderId="22" xfId="6" applyNumberFormat="1" applyFont="1" applyFill="1" applyBorder="1" applyAlignment="1">
      <alignment horizontal="center"/>
    </xf>
    <xf numFmtId="4" fontId="27" fillId="17" borderId="22" xfId="6" applyNumberFormat="1" applyFont="1" applyFill="1" applyBorder="1" applyAlignment="1">
      <alignment horizontal="center" wrapText="1"/>
    </xf>
    <xf numFmtId="0" fontId="27" fillId="17" borderId="8" xfId="6" applyFont="1" applyFill="1" applyBorder="1" applyAlignment="1"/>
    <xf numFmtId="0" fontId="27" fillId="17" borderId="1" xfId="6" applyFont="1" applyFill="1" applyBorder="1" applyAlignment="1">
      <alignment horizontal="center"/>
    </xf>
    <xf numFmtId="0" fontId="25" fillId="17" borderId="10" xfId="6" applyFont="1" applyFill="1" applyBorder="1" applyAlignment="1">
      <alignment horizontal="center"/>
    </xf>
    <xf numFmtId="0" fontId="25" fillId="17" borderId="25" xfId="6" applyFont="1" applyFill="1" applyBorder="1" applyAlignment="1">
      <alignment horizontal="center"/>
    </xf>
    <xf numFmtId="4" fontId="27" fillId="17" borderId="8" xfId="6" applyNumberFormat="1" applyFont="1" applyFill="1" applyBorder="1" applyAlignment="1">
      <alignment horizontal="center"/>
    </xf>
    <xf numFmtId="4" fontId="27" fillId="17" borderId="21" xfId="6" applyNumberFormat="1" applyFont="1" applyFill="1" applyBorder="1" applyAlignment="1">
      <alignment horizontal="center"/>
    </xf>
    <xf numFmtId="4" fontId="27" fillId="17" borderId="1" xfId="6" applyNumberFormat="1" applyFont="1" applyFill="1" applyBorder="1" applyAlignment="1">
      <alignment horizontal="center"/>
    </xf>
    <xf numFmtId="4" fontId="27" fillId="17" borderId="10" xfId="6" applyNumberFormat="1" applyFont="1" applyFill="1" applyBorder="1" applyAlignment="1">
      <alignment horizontal="center"/>
    </xf>
    <xf numFmtId="4" fontId="27" fillId="17" borderId="18" xfId="6" applyNumberFormat="1" applyFont="1" applyFill="1" applyBorder="1" applyAlignment="1">
      <alignment horizontal="center"/>
    </xf>
    <xf numFmtId="0" fontId="27" fillId="17" borderId="8" xfId="6" applyFont="1" applyFill="1" applyBorder="1" applyAlignment="1">
      <alignment wrapText="1"/>
    </xf>
    <xf numFmtId="0" fontId="25" fillId="17" borderId="10" xfId="6" applyFont="1" applyFill="1" applyBorder="1" applyAlignment="1">
      <alignment horizontal="center" wrapText="1"/>
    </xf>
    <xf numFmtId="0" fontId="25" fillId="17" borderId="25" xfId="6" applyFont="1" applyFill="1" applyBorder="1" applyAlignment="1">
      <alignment horizontal="center" wrapText="1"/>
    </xf>
    <xf numFmtId="0" fontId="25" fillId="4" borderId="1" xfId="6" applyFont="1" applyFill="1" applyBorder="1" applyAlignment="1">
      <alignment horizontal="center" vertical="center"/>
    </xf>
    <xf numFmtId="49" fontId="91" fillId="9" borderId="8" xfId="6" applyNumberFormat="1" applyFont="1" applyFill="1" applyBorder="1" applyAlignment="1">
      <alignment horizontal="left" vertical="center" wrapText="1"/>
    </xf>
    <xf numFmtId="49" fontId="91" fillId="9" borderId="8" xfId="6" applyNumberFormat="1" applyFont="1" applyFill="1" applyBorder="1" applyAlignment="1">
      <alignment horizontal="left" wrapText="1"/>
    </xf>
    <xf numFmtId="4" fontId="27" fillId="17" borderId="8" xfId="6" applyNumberFormat="1" applyFont="1" applyFill="1" applyBorder="1" applyAlignment="1">
      <alignment horizontal="center" wrapText="1"/>
    </xf>
    <xf numFmtId="4" fontId="27" fillId="17" borderId="21" xfId="6" applyNumberFormat="1" applyFont="1" applyFill="1" applyBorder="1" applyAlignment="1">
      <alignment horizontal="center" wrapText="1"/>
    </xf>
    <xf numFmtId="0" fontId="91" fillId="9" borderId="8" xfId="6" applyFont="1" applyFill="1" applyBorder="1" applyAlignment="1">
      <alignment wrapText="1"/>
    </xf>
    <xf numFmtId="0" fontId="27" fillId="9" borderId="8" xfId="6" applyFont="1" applyFill="1" applyBorder="1" applyAlignment="1">
      <alignment wrapText="1"/>
    </xf>
    <xf numFmtId="0" fontId="25" fillId="9" borderId="11" xfId="6" applyFont="1" applyFill="1" applyBorder="1" applyAlignment="1">
      <alignment wrapText="1"/>
    </xf>
    <xf numFmtId="0" fontId="27" fillId="17" borderId="6" xfId="6" applyFont="1" applyFill="1" applyBorder="1" applyAlignment="1">
      <alignment vertical="center" wrapText="1"/>
    </xf>
    <xf numFmtId="0" fontId="25" fillId="17" borderId="52" xfId="6" applyFont="1" applyFill="1" applyBorder="1" applyAlignment="1">
      <alignment horizontal="center" vertical="center" wrapText="1"/>
    </xf>
    <xf numFmtId="4" fontId="27" fillId="17" borderId="18" xfId="6" applyNumberFormat="1" applyFont="1" applyFill="1" applyBorder="1" applyAlignment="1">
      <alignment horizontal="center" wrapText="1"/>
    </xf>
    <xf numFmtId="0" fontId="25" fillId="17" borderId="8" xfId="6" applyFont="1" applyFill="1" applyBorder="1" applyAlignment="1">
      <alignment horizontal="center" vertical="center"/>
    </xf>
    <xf numFmtId="0" fontId="90" fillId="3" borderId="0" xfId="6" applyFont="1" applyFill="1" applyAlignment="1">
      <alignment vertical="center"/>
    </xf>
    <xf numFmtId="0" fontId="25" fillId="17" borderId="8" xfId="6" applyFont="1" applyFill="1" applyBorder="1" applyAlignment="1">
      <alignment horizontal="center" vertical="center" wrapText="1"/>
    </xf>
    <xf numFmtId="0" fontId="21" fillId="17" borderId="6" xfId="6" applyFont="1" applyFill="1" applyBorder="1" applyAlignment="1">
      <alignment horizontal="center" vertical="top" wrapText="1"/>
    </xf>
    <xf numFmtId="0" fontId="21" fillId="17" borderId="38" xfId="6" applyFont="1" applyFill="1" applyBorder="1" applyAlignment="1">
      <alignment horizontal="center" vertical="top" wrapText="1"/>
    </xf>
    <xf numFmtId="0" fontId="21" fillId="17" borderId="5" xfId="6" applyFont="1" applyFill="1" applyBorder="1" applyAlignment="1">
      <alignment horizontal="center" vertical="top" wrapText="1"/>
    </xf>
    <xf numFmtId="0" fontId="25" fillId="17" borderId="21" xfId="6" applyFont="1" applyFill="1" applyBorder="1" applyAlignment="1">
      <alignment horizontal="center" vertical="center" wrapText="1"/>
    </xf>
    <xf numFmtId="0" fontId="27" fillId="17" borderId="55" xfId="6" applyFont="1" applyFill="1" applyBorder="1" applyAlignment="1">
      <alignment vertical="center" wrapText="1"/>
    </xf>
    <xf numFmtId="0" fontId="25" fillId="8" borderId="37" xfId="6" applyFont="1" applyFill="1" applyBorder="1" applyAlignment="1">
      <alignment horizontal="center" vertical="center"/>
    </xf>
    <xf numFmtId="4" fontId="27" fillId="8" borderId="37" xfId="6" applyNumberFormat="1" applyFont="1" applyFill="1" applyBorder="1" applyAlignment="1">
      <alignment horizontal="center" wrapText="1"/>
    </xf>
    <xf numFmtId="0" fontId="25" fillId="8" borderId="8" xfId="6" applyFont="1" applyFill="1" applyBorder="1" applyAlignment="1">
      <alignment horizontal="center" vertical="center" wrapText="1"/>
    </xf>
    <xf numFmtId="0" fontId="33" fillId="0" borderId="0" xfId="6" applyFont="1" applyAlignment="1">
      <alignment horizontal="right"/>
    </xf>
    <xf numFmtId="0" fontId="25" fillId="9" borderId="9" xfId="6" applyFont="1" applyFill="1" applyBorder="1" applyAlignment="1">
      <alignment horizontal="center" vertical="center"/>
    </xf>
    <xf numFmtId="49" fontId="25" fillId="9" borderId="9" xfId="6" applyNumberFormat="1" applyFont="1" applyFill="1" applyBorder="1" applyAlignment="1">
      <alignment horizontal="center" wrapText="1"/>
    </xf>
    <xf numFmtId="0" fontId="25" fillId="9" borderId="9" xfId="6" applyFont="1" applyFill="1" applyBorder="1" applyAlignment="1">
      <alignment horizontal="center" wrapText="1"/>
    </xf>
    <xf numFmtId="0" fontId="25" fillId="9" borderId="60" xfId="6" applyFont="1" applyFill="1" applyBorder="1" applyAlignment="1">
      <alignment horizontal="center" wrapText="1"/>
    </xf>
    <xf numFmtId="0" fontId="25" fillId="9" borderId="5" xfId="6" applyFont="1" applyFill="1" applyBorder="1" applyAlignment="1">
      <alignment horizontal="center" wrapText="1"/>
    </xf>
    <xf numFmtId="49" fontId="62" fillId="0" borderId="61" xfId="0" applyNumberFormat="1" applyFont="1" applyBorder="1" applyAlignment="1" applyProtection="1">
      <alignment horizontal="left" vertical="center" wrapText="1"/>
    </xf>
    <xf numFmtId="0" fontId="87" fillId="3" borderId="0" xfId="6" applyFont="1" applyFill="1"/>
    <xf numFmtId="0" fontId="92" fillId="3" borderId="0" xfId="6" applyFont="1" applyFill="1" applyAlignment="1">
      <alignment vertical="center"/>
    </xf>
    <xf numFmtId="0" fontId="92" fillId="3" borderId="0" xfId="6" applyFont="1" applyFill="1"/>
    <xf numFmtId="170" fontId="27" fillId="5" borderId="1" xfId="6" applyNumberFormat="1" applyFont="1" applyFill="1" applyBorder="1" applyAlignment="1">
      <alignment horizontal="center" wrapText="1"/>
    </xf>
    <xf numFmtId="4" fontId="25" fillId="4" borderId="1" xfId="6" applyNumberFormat="1" applyFont="1" applyFill="1" applyBorder="1" applyAlignment="1">
      <alignment horizontal="center" wrapText="1"/>
    </xf>
    <xf numFmtId="0" fontId="25" fillId="9" borderId="7" xfId="6" applyFont="1" applyFill="1" applyBorder="1" applyAlignment="1">
      <alignment wrapText="1"/>
    </xf>
    <xf numFmtId="4" fontId="27" fillId="9" borderId="55" xfId="6" applyNumberFormat="1" applyFont="1" applyFill="1" applyBorder="1" applyAlignment="1">
      <alignment horizontal="center" wrapText="1"/>
    </xf>
    <xf numFmtId="0" fontId="27" fillId="9" borderId="28" xfId="6" applyFont="1" applyFill="1" applyBorder="1" applyAlignment="1">
      <alignment horizontal="center" wrapText="1"/>
    </xf>
    <xf numFmtId="0" fontId="25" fillId="9" borderId="54" xfId="6" applyFont="1" applyFill="1" applyBorder="1" applyAlignment="1">
      <alignment horizontal="center" wrapText="1"/>
    </xf>
    <xf numFmtId="4" fontId="27" fillId="9" borderId="27" xfId="6" applyNumberFormat="1" applyFont="1" applyFill="1" applyBorder="1" applyAlignment="1">
      <alignment horizontal="center" wrapText="1"/>
    </xf>
    <xf numFmtId="167" fontId="93" fillId="3" borderId="31" xfId="6" applyNumberFormat="1" applyFont="1" applyFill="1" applyBorder="1" applyAlignment="1">
      <alignment horizontal="right"/>
    </xf>
    <xf numFmtId="167" fontId="93" fillId="3" borderId="0" xfId="6" applyNumberFormat="1" applyFont="1" applyFill="1" applyBorder="1" applyAlignment="1">
      <alignment horizontal="center"/>
    </xf>
    <xf numFmtId="0" fontId="69" fillId="0" borderId="0" xfId="19" applyFill="1"/>
    <xf numFmtId="0" fontId="46" fillId="0" borderId="0" xfId="23" applyFont="1" applyFill="1" applyAlignment="1">
      <alignment wrapText="1"/>
    </xf>
    <xf numFmtId="0" fontId="84" fillId="0" borderId="0" xfId="6" applyFont="1" applyFill="1" applyAlignment="1">
      <alignment horizontal="center" vertical="center" wrapText="1"/>
    </xf>
    <xf numFmtId="0" fontId="44" fillId="0" borderId="0" xfId="14" applyFont="1" applyFill="1" applyAlignment="1">
      <alignment horizontal="center" vertical="center" wrapText="1"/>
    </xf>
    <xf numFmtId="0" fontId="25" fillId="0" borderId="0" xfId="14" applyFont="1" applyFill="1"/>
    <xf numFmtId="0" fontId="23" fillId="0" borderId="0" xfId="14" applyFill="1"/>
    <xf numFmtId="49" fontId="21" fillId="0" borderId="6" xfId="14" applyNumberFormat="1" applyFont="1" applyFill="1" applyBorder="1" applyAlignment="1">
      <alignment horizontal="center" vertical="center" wrapText="1"/>
    </xf>
    <xf numFmtId="0" fontId="21" fillId="0" borderId="6" xfId="22" applyFont="1" applyFill="1" applyBorder="1" applyAlignment="1">
      <alignment horizontal="center" vertical="center" wrapText="1"/>
    </xf>
    <xf numFmtId="1" fontId="21" fillId="0" borderId="4" xfId="14" applyNumberFormat="1" applyFont="1" applyFill="1" applyBorder="1" applyAlignment="1">
      <alignment horizontal="center" vertical="center"/>
    </xf>
    <xf numFmtId="1" fontId="21" fillId="0" borderId="1" xfId="14" applyNumberFormat="1" applyFont="1" applyFill="1" applyBorder="1" applyAlignment="1">
      <alignment horizontal="center" vertical="center"/>
    </xf>
    <xf numFmtId="1" fontId="21" fillId="0" borderId="1" xfId="14" applyNumberFormat="1" applyFont="1" applyFill="1" applyBorder="1" applyAlignment="1">
      <alignment horizontal="center" vertical="center" wrapText="1"/>
    </xf>
    <xf numFmtId="1" fontId="21" fillId="0" borderId="4" xfId="14" applyNumberFormat="1" applyFont="1" applyFill="1" applyBorder="1" applyAlignment="1">
      <alignment horizontal="center" vertical="center" wrapText="1"/>
    </xf>
    <xf numFmtId="0" fontId="40" fillId="0" borderId="0" xfId="14" applyFont="1" applyFill="1"/>
    <xf numFmtId="1" fontId="21" fillId="0" borderId="0" xfId="14" applyNumberFormat="1" applyFont="1" applyFill="1" applyAlignment="1"/>
    <xf numFmtId="4" fontId="21" fillId="0" borderId="1" xfId="14" applyNumberFormat="1" applyFont="1" applyFill="1" applyBorder="1" applyAlignment="1">
      <alignment horizontal="center" vertical="center"/>
    </xf>
    <xf numFmtId="1" fontId="21" fillId="0" borderId="1" xfId="14" applyNumberFormat="1" applyFont="1" applyFill="1" applyBorder="1" applyAlignment="1">
      <alignment horizontal="left" vertical="center" wrapText="1"/>
    </xf>
    <xf numFmtId="49" fontId="21" fillId="0" borderId="1" xfId="14" applyNumberFormat="1" applyFont="1" applyFill="1" applyBorder="1" applyAlignment="1">
      <alignment horizontal="center" vertical="center" wrapText="1"/>
    </xf>
    <xf numFmtId="1" fontId="21" fillId="0" borderId="1" xfId="14" applyNumberFormat="1" applyFont="1" applyFill="1" applyBorder="1" applyAlignment="1">
      <alignment horizontal="left" wrapText="1"/>
    </xf>
    <xf numFmtId="1" fontId="21" fillId="0" borderId="4" xfId="14" applyNumberFormat="1" applyFont="1" applyFill="1" applyBorder="1" applyAlignment="1">
      <alignment horizontal="center"/>
    </xf>
    <xf numFmtId="0" fontId="80" fillId="0" borderId="0" xfId="21" applyFill="1"/>
    <xf numFmtId="0" fontId="21" fillId="0" borderId="1" xfId="22" applyFont="1" applyFill="1" applyBorder="1" applyAlignment="1">
      <alignment horizontal="center" vertical="center" wrapText="1"/>
    </xf>
    <xf numFmtId="49" fontId="21" fillId="0" borderId="1" xfId="14" applyNumberFormat="1" applyFont="1" applyFill="1" applyBorder="1" applyAlignment="1">
      <alignment horizontal="center" vertical="center"/>
    </xf>
    <xf numFmtId="1" fontId="21" fillId="15" borderId="1" xfId="14" applyNumberFormat="1" applyFont="1" applyFill="1" applyBorder="1" applyAlignment="1">
      <alignment horizontal="center" vertical="center"/>
    </xf>
    <xf numFmtId="4" fontId="21" fillId="15" borderId="1" xfId="14" applyNumberFormat="1" applyFont="1" applyFill="1" applyBorder="1" applyAlignment="1">
      <alignment horizontal="center" vertical="center"/>
    </xf>
    <xf numFmtId="49" fontId="21" fillId="5" borderId="4" xfId="14" applyNumberFormat="1" applyFont="1" applyFill="1" applyBorder="1" applyAlignment="1">
      <alignment horizontal="center"/>
    </xf>
    <xf numFmtId="1" fontId="21" fillId="5" borderId="1" xfId="14" applyNumberFormat="1" applyFont="1" applyFill="1" applyBorder="1" applyAlignment="1">
      <alignment horizontal="left" wrapText="1"/>
    </xf>
    <xf numFmtId="1" fontId="21" fillId="5" borderId="1" xfId="14" applyNumberFormat="1" applyFont="1" applyFill="1" applyBorder="1" applyAlignment="1">
      <alignment horizontal="center" vertical="center"/>
    </xf>
    <xf numFmtId="4" fontId="21" fillId="5" borderId="1" xfId="14" applyNumberFormat="1" applyFont="1" applyFill="1" applyBorder="1" applyAlignment="1">
      <alignment horizontal="center" vertical="center"/>
    </xf>
    <xf numFmtId="4" fontId="50" fillId="5" borderId="1" xfId="14" applyNumberFormat="1" applyFont="1" applyFill="1" applyBorder="1" applyAlignment="1">
      <alignment horizontal="center" vertical="center" wrapText="1"/>
    </xf>
    <xf numFmtId="49" fontId="28" fillId="0" borderId="4" xfId="14" applyNumberFormat="1" applyFont="1" applyFill="1" applyBorder="1" applyAlignment="1">
      <alignment horizontal="center"/>
    </xf>
    <xf numFmtId="1" fontId="28" fillId="0" borderId="1" xfId="14" applyNumberFormat="1" applyFont="1" applyFill="1" applyBorder="1" applyAlignment="1">
      <alignment horizontal="left" wrapText="1"/>
    </xf>
    <xf numFmtId="3" fontId="28" fillId="0" borderId="1" xfId="14" applyNumberFormat="1" applyFont="1" applyFill="1" applyBorder="1" applyAlignment="1">
      <alignment horizontal="center" vertical="center"/>
    </xf>
    <xf numFmtId="4" fontId="28" fillId="0" borderId="1" xfId="14" applyNumberFormat="1" applyFont="1" applyFill="1" applyBorder="1" applyAlignment="1">
      <alignment horizontal="center" vertical="center"/>
    </xf>
    <xf numFmtId="4" fontId="57" fillId="0" borderId="1" xfId="14" applyNumberFormat="1" applyFont="1" applyFill="1" applyBorder="1" applyAlignment="1">
      <alignment vertical="center" wrapText="1"/>
    </xf>
    <xf numFmtId="3" fontId="21" fillId="0" borderId="1" xfId="14" applyNumberFormat="1" applyFont="1" applyFill="1" applyBorder="1" applyAlignment="1">
      <alignment horizontal="center" vertical="center"/>
    </xf>
    <xf numFmtId="4" fontId="58" fillId="0" borderId="1" xfId="14" applyNumberFormat="1" applyFont="1" applyFill="1" applyBorder="1" applyAlignment="1">
      <alignment vertical="center" wrapText="1"/>
    </xf>
    <xf numFmtId="49" fontId="70" fillId="0" borderId="4" xfId="14" applyNumberFormat="1" applyFont="1" applyFill="1" applyBorder="1" applyAlignment="1">
      <alignment horizontal="center"/>
    </xf>
    <xf numFmtId="1" fontId="70" fillId="0" borderId="1" xfId="14" applyNumberFormat="1" applyFont="1" applyFill="1" applyBorder="1" applyAlignment="1">
      <alignment horizontal="left" wrapText="1"/>
    </xf>
    <xf numFmtId="1" fontId="70" fillId="0" borderId="1" xfId="14" applyNumberFormat="1" applyFont="1" applyFill="1" applyBorder="1" applyAlignment="1">
      <alignment horizontal="center" vertical="center"/>
    </xf>
    <xf numFmtId="3" fontId="70" fillId="0" borderId="1" xfId="14" applyNumberFormat="1" applyFont="1" applyFill="1" applyBorder="1" applyAlignment="1">
      <alignment horizontal="center" vertical="center"/>
    </xf>
    <xf numFmtId="0" fontId="71" fillId="0" borderId="0" xfId="14" applyFont="1" applyFill="1"/>
    <xf numFmtId="4" fontId="58" fillId="5" borderId="1" xfId="14" applyNumberFormat="1" applyFont="1" applyFill="1" applyBorder="1" applyAlignment="1">
      <alignment vertical="center" wrapText="1"/>
    </xf>
    <xf numFmtId="4" fontId="28" fillId="0" borderId="9" xfId="14" applyNumberFormat="1" applyFont="1" applyFill="1" applyBorder="1" applyAlignment="1">
      <alignment horizontal="center" vertical="center"/>
    </xf>
    <xf numFmtId="1" fontId="21" fillId="5" borderId="1" xfId="14" applyNumberFormat="1" applyFont="1" applyFill="1" applyBorder="1" applyAlignment="1">
      <alignment horizontal="center" vertical="center" wrapText="1"/>
    </xf>
    <xf numFmtId="1" fontId="28" fillId="0" borderId="1" xfId="14" applyNumberFormat="1" applyFont="1" applyFill="1" applyBorder="1" applyAlignment="1">
      <alignment horizontal="center" vertical="center" wrapText="1"/>
    </xf>
    <xf numFmtId="0" fontId="23" fillId="0" borderId="0" xfId="14" applyFont="1" applyFill="1"/>
    <xf numFmtId="3" fontId="21" fillId="5" borderId="1" xfId="14" applyNumberFormat="1" applyFont="1" applyFill="1" applyBorder="1" applyAlignment="1">
      <alignment horizontal="center" vertical="center"/>
    </xf>
    <xf numFmtId="4" fontId="21" fillId="5" borderId="9" xfId="14" applyNumberFormat="1" applyFont="1" applyFill="1" applyBorder="1" applyAlignment="1">
      <alignment horizontal="center" vertical="center"/>
    </xf>
    <xf numFmtId="4" fontId="57" fillId="0" borderId="1" xfId="14" applyNumberFormat="1" applyFont="1" applyFill="1" applyBorder="1" applyAlignment="1">
      <alignment horizontal="left" vertical="center" wrapText="1"/>
    </xf>
    <xf numFmtId="49" fontId="28" fillId="0" borderId="1" xfId="14" applyNumberFormat="1" applyFont="1" applyFill="1" applyBorder="1" applyAlignment="1">
      <alignment horizontal="center" vertical="center" wrapText="1"/>
    </xf>
    <xf numFmtId="1" fontId="21" fillId="5" borderId="1" xfId="14" applyNumberFormat="1" applyFont="1" applyFill="1" applyBorder="1" applyAlignment="1">
      <alignment horizontal="left" vertical="center" wrapText="1"/>
    </xf>
    <xf numFmtId="0" fontId="37" fillId="0" borderId="0" xfId="2" applyFont="1" applyFill="1"/>
    <xf numFmtId="0" fontId="80" fillId="0" borderId="0" xfId="2"/>
    <xf numFmtId="0" fontId="94" fillId="0" borderId="0" xfId="2" applyFont="1" applyFill="1"/>
    <xf numFmtId="0" fontId="80" fillId="0" borderId="0" xfId="2" applyFill="1"/>
    <xf numFmtId="0" fontId="95" fillId="0" borderId="0" xfId="2" applyFont="1" applyFill="1"/>
    <xf numFmtId="0" fontId="43" fillId="0" borderId="0" xfId="2" applyFont="1" applyFill="1" applyAlignment="1"/>
    <xf numFmtId="0" fontId="94" fillId="0" borderId="0" xfId="2" applyFont="1" applyFill="1" applyAlignment="1">
      <alignment horizontal="center" vertical="center"/>
    </xf>
    <xf numFmtId="0" fontId="25" fillId="0" borderId="0" xfId="2" applyFont="1" applyFill="1"/>
    <xf numFmtId="0" fontId="25" fillId="0" borderId="0" xfId="2" applyFont="1" applyFill="1" applyBorder="1"/>
    <xf numFmtId="0" fontId="74" fillId="0" borderId="0" xfId="2" applyFont="1" applyFill="1" applyAlignment="1">
      <alignment wrapText="1"/>
    </xf>
    <xf numFmtId="0" fontId="74" fillId="0" borderId="0" xfId="2" applyFont="1" applyFill="1" applyAlignment="1">
      <alignment horizontal="center" wrapText="1"/>
    </xf>
    <xf numFmtId="3" fontId="25" fillId="0" borderId="0" xfId="2" applyNumberFormat="1" applyFont="1" applyFill="1" applyBorder="1"/>
    <xf numFmtId="0" fontId="28" fillId="0" borderId="0" xfId="2" applyFont="1" applyFill="1" applyBorder="1"/>
    <xf numFmtId="0" fontId="28" fillId="0" borderId="0" xfId="2" applyFont="1" applyFill="1"/>
    <xf numFmtId="0" fontId="47" fillId="0" borderId="0" xfId="2" applyFont="1" applyFill="1"/>
    <xf numFmtId="0" fontId="65" fillId="0" borderId="0" xfId="23" applyFont="1" applyFill="1" applyBorder="1" applyAlignment="1">
      <alignment horizontal="left"/>
    </xf>
    <xf numFmtId="2" fontId="47" fillId="0" borderId="0" xfId="2" applyNumberFormat="1" applyFont="1" applyFill="1"/>
    <xf numFmtId="0" fontId="75" fillId="0" borderId="0" xfId="6" applyFont="1" applyFill="1"/>
    <xf numFmtId="1" fontId="26" fillId="0" borderId="0" xfId="6" applyNumberFormat="1" applyFont="1" applyFill="1" applyAlignment="1"/>
    <xf numFmtId="0" fontId="67" fillId="0" borderId="0" xfId="6" applyFont="1" applyFill="1"/>
    <xf numFmtId="1" fontId="26" fillId="0" borderId="0" xfId="6" applyNumberFormat="1" applyFont="1" applyFill="1" applyBorder="1" applyAlignment="1"/>
    <xf numFmtId="4" fontId="66" fillId="7" borderId="1" xfId="7" applyNumberFormat="1" applyFont="1" applyFill="1" applyBorder="1" applyAlignment="1">
      <alignment horizontal="center" vertical="center" wrapText="1"/>
    </xf>
    <xf numFmtId="4" fontId="21" fillId="3" borderId="1" xfId="7" applyNumberFormat="1" applyFont="1" applyFill="1" applyBorder="1" applyAlignment="1">
      <alignment horizontal="center" vertical="center" wrapText="1"/>
    </xf>
    <xf numFmtId="4" fontId="21" fillId="7" borderId="1" xfId="7" applyNumberFormat="1" applyFont="1" applyFill="1" applyBorder="1" applyAlignment="1">
      <alignment horizontal="center" vertical="center" wrapText="1"/>
    </xf>
    <xf numFmtId="0" fontId="51" fillId="0" borderId="1" xfId="6" applyNumberFormat="1" applyFont="1" applyFill="1" applyBorder="1" applyAlignment="1" applyProtection="1">
      <alignment horizontal="center" vertical="center" wrapText="1"/>
    </xf>
    <xf numFmtId="0" fontId="36" fillId="0" borderId="0" xfId="6" applyFont="1" applyAlignment="1">
      <alignment horizontal="right" wrapText="1"/>
    </xf>
    <xf numFmtId="0" fontId="37" fillId="0" borderId="0" xfId="6" applyFont="1" applyAlignment="1">
      <alignment horizontal="right" wrapText="1"/>
    </xf>
    <xf numFmtId="168" fontId="37" fillId="0" borderId="0" xfId="29" applyNumberFormat="1" applyFont="1" applyBorder="1" applyAlignment="1">
      <alignment wrapText="1"/>
    </xf>
    <xf numFmtId="167" fontId="49" fillId="3" borderId="31" xfId="6" applyNumberFormat="1" applyFont="1" applyFill="1" applyBorder="1" applyAlignment="1"/>
    <xf numFmtId="167" fontId="49" fillId="3" borderId="0" xfId="6" applyNumberFormat="1" applyFont="1" applyFill="1" applyAlignment="1">
      <alignment horizontal="left"/>
    </xf>
    <xf numFmtId="0" fontId="76" fillId="0" borderId="0" xfId="6" applyFont="1"/>
    <xf numFmtId="1" fontId="76" fillId="0" borderId="0" xfId="6" applyNumberFormat="1" applyFont="1"/>
    <xf numFmtId="3" fontId="76" fillId="0" borderId="0" xfId="6" applyNumberFormat="1" applyFont="1"/>
    <xf numFmtId="0" fontId="76" fillId="0" borderId="0" xfId="6" applyFont="1" applyAlignment="1">
      <alignment horizontal="center" vertical="center"/>
    </xf>
    <xf numFmtId="0" fontId="53" fillId="4" borderId="1" xfId="6" applyNumberFormat="1" applyFont="1" applyFill="1" applyBorder="1" applyAlignment="1" applyProtection="1">
      <alignment horizontal="center" vertical="center"/>
    </xf>
    <xf numFmtId="0" fontId="53" fillId="4" borderId="1" xfId="6" applyNumberFormat="1" applyFont="1" applyFill="1" applyBorder="1" applyAlignment="1" applyProtection="1">
      <alignment vertical="top"/>
    </xf>
    <xf numFmtId="0" fontId="52" fillId="4" borderId="1" xfId="6" applyNumberFormat="1" applyFont="1" applyFill="1" applyBorder="1" applyAlignment="1" applyProtection="1">
      <alignment horizontal="center" vertical="center"/>
    </xf>
    <xf numFmtId="0" fontId="54" fillId="4" borderId="1" xfId="6" applyNumberFormat="1" applyFont="1" applyFill="1" applyBorder="1" applyAlignment="1" applyProtection="1">
      <alignment vertical="top"/>
    </xf>
    <xf numFmtId="0" fontId="27" fillId="0" borderId="0" xfId="6" applyFont="1" applyAlignment="1">
      <alignment horizontal="center"/>
    </xf>
    <xf numFmtId="0" fontId="0" fillId="0" borderId="1" xfId="0" applyBorder="1"/>
    <xf numFmtId="0" fontId="25" fillId="0" borderId="1" xfId="0" applyFont="1" applyBorder="1"/>
    <xf numFmtId="0" fontId="25" fillId="0" borderId="1" xfId="0" applyFont="1" applyBorder="1" applyAlignment="1">
      <alignment horizontal="center"/>
    </xf>
    <xf numFmtId="14" fontId="25" fillId="0" borderId="1" xfId="0" applyNumberFormat="1" applyFont="1" applyBorder="1" applyAlignment="1">
      <alignment horizontal="center"/>
    </xf>
    <xf numFmtId="14" fontId="25" fillId="0" borderId="1" xfId="0" applyNumberFormat="1" applyFont="1" applyBorder="1" applyAlignment="1">
      <alignment horizontal="center" wrapText="1"/>
    </xf>
    <xf numFmtId="0" fontId="25" fillId="0" borderId="1" xfId="0" applyFont="1" applyBorder="1" applyAlignment="1">
      <alignment horizontal="center" wrapText="1"/>
    </xf>
    <xf numFmtId="2" fontId="25" fillId="0" borderId="1" xfId="0" applyNumberFormat="1" applyFont="1" applyBorder="1" applyAlignment="1">
      <alignment horizontal="center"/>
    </xf>
    <xf numFmtId="14" fontId="25" fillId="0" borderId="1" xfId="0" applyNumberFormat="1" applyFont="1" applyBorder="1" applyAlignment="1">
      <alignment horizontal="left"/>
    </xf>
    <xf numFmtId="14" fontId="25" fillId="0" borderId="1" xfId="0" applyNumberFormat="1" applyFont="1" applyBorder="1" applyAlignment="1">
      <alignment horizontal="left" wrapText="1"/>
    </xf>
    <xf numFmtId="0" fontId="25" fillId="0" borderId="1" xfId="0" applyFont="1" applyBorder="1" applyAlignment="1">
      <alignment horizontal="left" wrapText="1"/>
    </xf>
    <xf numFmtId="0" fontId="21" fillId="13" borderId="1" xfId="0" applyFont="1" applyFill="1" applyBorder="1" applyAlignment="1">
      <alignment horizontal="center" vertical="center" wrapText="1"/>
    </xf>
    <xf numFmtId="0" fontId="21" fillId="13" borderId="1" xfId="0" applyFont="1" applyFill="1" applyBorder="1" applyAlignment="1">
      <alignment horizontal="center" vertical="center"/>
    </xf>
    <xf numFmtId="0" fontId="97" fillId="0" borderId="0" xfId="0" applyFont="1"/>
    <xf numFmtId="0" fontId="0" fillId="0" borderId="0" xfId="0" applyAlignment="1">
      <alignment horizontal="center" vertical="center"/>
    </xf>
    <xf numFmtId="14" fontId="25" fillId="0" borderId="1" xfId="0" applyNumberFormat="1" applyFont="1" applyBorder="1" applyAlignment="1">
      <alignment horizontal="center" vertical="center"/>
    </xf>
    <xf numFmtId="14"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167" fontId="21" fillId="13" borderId="1" xfId="0" applyNumberFormat="1" applyFont="1" applyFill="1" applyBorder="1" applyAlignment="1">
      <alignment horizontal="center" vertical="center" wrapText="1"/>
    </xf>
    <xf numFmtId="0" fontId="25" fillId="0" borderId="1" xfId="0" applyFont="1" applyBorder="1" applyAlignment="1">
      <alignment horizontal="center" vertical="center"/>
    </xf>
    <xf numFmtId="0" fontId="0" fillId="0" borderId="1" xfId="0" applyBorder="1" applyAlignment="1">
      <alignment horizontal="center" vertical="center"/>
    </xf>
    <xf numFmtId="0" fontId="86" fillId="5" borderId="8" xfId="6" applyFont="1" applyFill="1" applyBorder="1" applyAlignment="1">
      <alignment wrapText="1"/>
    </xf>
    <xf numFmtId="0" fontId="63" fillId="0" borderId="0" xfId="0" applyFont="1" applyAlignment="1">
      <alignment horizontal="center" vertical="center"/>
    </xf>
    <xf numFmtId="167" fontId="27" fillId="3" borderId="1" xfId="0" applyNumberFormat="1" applyFont="1" applyFill="1" applyBorder="1" applyAlignment="1">
      <alignment horizontal="center"/>
    </xf>
    <xf numFmtId="165" fontId="99" fillId="0" borderId="0" xfId="0" applyNumberFormat="1" applyFont="1"/>
    <xf numFmtId="165" fontId="99" fillId="0" borderId="0" xfId="28" applyNumberFormat="1" applyFont="1"/>
    <xf numFmtId="0" fontId="25" fillId="5" borderId="10" xfId="6" applyFont="1" applyFill="1" applyBorder="1" applyAlignment="1">
      <alignment horizontal="center" vertical="center" wrapText="1"/>
    </xf>
    <xf numFmtId="4" fontId="27" fillId="5" borderId="10" xfId="6" applyNumberFormat="1" applyFont="1" applyFill="1" applyBorder="1" applyAlignment="1">
      <alignment horizontal="center"/>
    </xf>
    <xf numFmtId="4" fontId="27" fillId="5" borderId="18" xfId="6" applyNumberFormat="1" applyFont="1" applyFill="1" applyBorder="1" applyAlignment="1">
      <alignment horizontal="center"/>
    </xf>
    <xf numFmtId="4" fontId="27" fillId="5" borderId="10" xfId="6" applyNumberFormat="1" applyFont="1" applyFill="1" applyBorder="1" applyAlignment="1">
      <alignment horizontal="center" wrapText="1"/>
    </xf>
    <xf numFmtId="4" fontId="25" fillId="5" borderId="10" xfId="6" applyNumberFormat="1" applyFont="1" applyFill="1" applyBorder="1" applyAlignment="1">
      <alignment horizontal="center" wrapText="1"/>
    </xf>
    <xf numFmtId="4" fontId="27" fillId="5" borderId="18" xfId="6" applyNumberFormat="1" applyFont="1" applyFill="1" applyBorder="1" applyAlignment="1">
      <alignment horizontal="center" wrapText="1"/>
    </xf>
    <xf numFmtId="4" fontId="27" fillId="5" borderId="49" xfId="6" applyNumberFormat="1" applyFont="1" applyFill="1" applyBorder="1" applyAlignment="1">
      <alignment horizontal="center" wrapText="1"/>
    </xf>
    <xf numFmtId="4" fontId="25" fillId="5" borderId="49" xfId="6" applyNumberFormat="1" applyFont="1" applyFill="1" applyBorder="1" applyAlignment="1">
      <alignment horizontal="center" wrapText="1"/>
    </xf>
    <xf numFmtId="4" fontId="25" fillId="5" borderId="24" xfId="6" applyNumberFormat="1" applyFont="1" applyFill="1" applyBorder="1" applyAlignment="1">
      <alignment horizontal="center" wrapText="1"/>
    </xf>
    <xf numFmtId="0" fontId="27" fillId="5" borderId="38" xfId="6" applyFont="1" applyFill="1" applyBorder="1" applyAlignment="1">
      <alignment horizontal="center" vertical="center"/>
    </xf>
    <xf numFmtId="0" fontId="27" fillId="5" borderId="6" xfId="6" applyFont="1" applyFill="1" applyBorder="1" applyAlignment="1">
      <alignment horizontal="center" vertical="center"/>
    </xf>
    <xf numFmtId="0" fontId="27" fillId="5" borderId="6" xfId="6" applyFont="1" applyFill="1" applyBorder="1" applyAlignment="1">
      <alignment horizontal="center" vertical="center" wrapText="1"/>
    </xf>
    <xf numFmtId="0" fontId="27" fillId="5" borderId="38" xfId="6" applyFont="1" applyFill="1" applyBorder="1" applyAlignment="1">
      <alignment horizontal="center" vertical="center" wrapText="1"/>
    </xf>
    <xf numFmtId="170" fontId="27" fillId="9" borderId="21" xfId="6" applyNumberFormat="1" applyFont="1" applyFill="1" applyBorder="1" applyAlignment="1">
      <alignment horizontal="center" wrapText="1"/>
    </xf>
    <xf numFmtId="170" fontId="25" fillId="9" borderId="21" xfId="6" applyNumberFormat="1" applyFont="1" applyFill="1" applyBorder="1" applyAlignment="1">
      <alignment horizontal="center" wrapText="1"/>
    </xf>
    <xf numFmtId="170" fontId="27" fillId="5" borderId="21" xfId="6" applyNumberFormat="1" applyFont="1" applyFill="1" applyBorder="1" applyAlignment="1">
      <alignment horizontal="center" wrapText="1"/>
    </xf>
    <xf numFmtId="170" fontId="27" fillId="5" borderId="51" xfId="6" applyNumberFormat="1" applyFont="1" applyFill="1" applyBorder="1" applyAlignment="1">
      <alignment horizontal="center" wrapText="1"/>
    </xf>
    <xf numFmtId="170" fontId="25" fillId="9" borderId="51" xfId="6" applyNumberFormat="1" applyFont="1" applyFill="1" applyBorder="1" applyAlignment="1">
      <alignment horizontal="center" wrapText="1"/>
    </xf>
    <xf numFmtId="170" fontId="27" fillId="5" borderId="8" xfId="6" applyNumberFormat="1" applyFont="1" applyFill="1" applyBorder="1" applyAlignment="1">
      <alignment horizontal="center"/>
    </xf>
    <xf numFmtId="170" fontId="27" fillId="9" borderId="8" xfId="6" applyNumberFormat="1" applyFont="1" applyFill="1" applyBorder="1" applyAlignment="1">
      <alignment horizontal="center"/>
    </xf>
    <xf numFmtId="170" fontId="25" fillId="9" borderId="3" xfId="6" applyNumberFormat="1" applyFont="1" applyFill="1" applyBorder="1" applyAlignment="1">
      <alignment horizontal="center" wrapText="1"/>
    </xf>
    <xf numFmtId="170" fontId="27" fillId="21" borderId="10" xfId="6" applyNumberFormat="1" applyFont="1" applyFill="1" applyBorder="1" applyAlignment="1">
      <alignment horizontal="center"/>
    </xf>
    <xf numFmtId="170" fontId="27" fillId="21" borderId="10" xfId="6" applyNumberFormat="1" applyFont="1" applyFill="1" applyBorder="1" applyAlignment="1">
      <alignment horizontal="center" wrapText="1"/>
    </xf>
    <xf numFmtId="170" fontId="25" fillId="21" borderId="10" xfId="6" applyNumberFormat="1" applyFont="1" applyFill="1" applyBorder="1" applyAlignment="1">
      <alignment horizontal="center" wrapText="1"/>
    </xf>
    <xf numFmtId="170" fontId="27" fillId="21" borderId="18" xfId="6" applyNumberFormat="1" applyFont="1" applyFill="1" applyBorder="1" applyAlignment="1">
      <alignment horizontal="center" wrapText="1"/>
    </xf>
    <xf numFmtId="170" fontId="27" fillId="21" borderId="49" xfId="6" applyNumberFormat="1" applyFont="1" applyFill="1" applyBorder="1" applyAlignment="1">
      <alignment horizontal="center" wrapText="1"/>
    </xf>
    <xf numFmtId="170" fontId="25" fillId="21" borderId="49" xfId="6" applyNumberFormat="1" applyFont="1" applyFill="1" applyBorder="1" applyAlignment="1">
      <alignment horizontal="center" wrapText="1"/>
    </xf>
    <xf numFmtId="170" fontId="25" fillId="21" borderId="24" xfId="6" applyNumberFormat="1" applyFont="1" applyFill="1" applyBorder="1" applyAlignment="1">
      <alignment horizontal="center" wrapText="1"/>
    </xf>
    <xf numFmtId="0" fontId="27" fillId="0" borderId="0" xfId="0"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0" fontId="28" fillId="0" borderId="0" xfId="0" applyFont="1" applyFill="1" applyBorder="1"/>
    <xf numFmtId="0" fontId="27" fillId="11" borderId="15" xfId="6" applyFont="1" applyFill="1" applyBorder="1" applyAlignment="1">
      <alignment horizontal="center" vertical="center" wrapText="1"/>
    </xf>
    <xf numFmtId="0" fontId="27" fillId="11" borderId="14" xfId="6" applyFont="1" applyFill="1" applyBorder="1" applyAlignment="1">
      <alignment horizontal="center" vertical="center" wrapText="1"/>
    </xf>
    <xf numFmtId="0" fontId="27" fillId="11" borderId="17" xfId="6" applyFont="1" applyFill="1" applyBorder="1" applyAlignment="1">
      <alignment horizontal="center" vertical="center" textRotation="90" wrapText="1"/>
    </xf>
    <xf numFmtId="0" fontId="27" fillId="11" borderId="48" xfId="6" applyFont="1" applyFill="1" applyBorder="1" applyAlignment="1">
      <alignment horizontal="center" vertical="top" wrapText="1"/>
    </xf>
    <xf numFmtId="0" fontId="27" fillId="11" borderId="15" xfId="6" applyFont="1" applyFill="1" applyBorder="1" applyAlignment="1">
      <alignment horizontal="center" vertical="top" wrapText="1"/>
    </xf>
    <xf numFmtId="0" fontId="27" fillId="11" borderId="14" xfId="6" applyFont="1" applyFill="1" applyBorder="1" applyAlignment="1">
      <alignment horizontal="center" vertical="top" wrapText="1"/>
    </xf>
    <xf numFmtId="0" fontId="27" fillId="11" borderId="17" xfId="6" applyFont="1" applyFill="1" applyBorder="1" applyAlignment="1">
      <alignment horizontal="center" vertical="top" wrapText="1"/>
    </xf>
    <xf numFmtId="0" fontId="25" fillId="11" borderId="21" xfId="6" applyFont="1" applyFill="1" applyBorder="1" applyAlignment="1">
      <alignment horizontal="center" vertical="center"/>
    </xf>
    <xf numFmtId="0" fontId="25" fillId="11" borderId="1" xfId="6" applyFont="1" applyFill="1" applyBorder="1" applyAlignment="1">
      <alignment horizontal="center" vertical="center"/>
    </xf>
    <xf numFmtId="0" fontId="25" fillId="11" borderId="18" xfId="6" applyFont="1" applyFill="1" applyBorder="1" applyAlignment="1">
      <alignment horizontal="center" vertical="center"/>
    </xf>
    <xf numFmtId="4" fontId="27" fillId="11" borderId="21" xfId="6" applyNumberFormat="1" applyFont="1" applyFill="1" applyBorder="1" applyAlignment="1">
      <alignment horizontal="center"/>
    </xf>
    <xf numFmtId="4" fontId="27" fillId="11" borderId="1" xfId="6" applyNumberFormat="1" applyFont="1" applyFill="1" applyBorder="1" applyAlignment="1">
      <alignment horizontal="center"/>
    </xf>
    <xf numFmtId="4" fontId="27" fillId="11" borderId="18" xfId="6" applyNumberFormat="1" applyFont="1" applyFill="1" applyBorder="1" applyAlignment="1">
      <alignment horizontal="center"/>
    </xf>
    <xf numFmtId="4" fontId="27" fillId="11" borderId="21" xfId="6" applyNumberFormat="1" applyFont="1" applyFill="1" applyBorder="1" applyAlignment="1">
      <alignment horizontal="center" wrapText="1"/>
    </xf>
    <xf numFmtId="4" fontId="27" fillId="11" borderId="1" xfId="6" applyNumberFormat="1" applyFont="1" applyFill="1" applyBorder="1" applyAlignment="1">
      <alignment horizontal="center" wrapText="1"/>
    </xf>
    <xf numFmtId="4" fontId="27" fillId="11" borderId="18" xfId="6" applyNumberFormat="1" applyFont="1" applyFill="1" applyBorder="1" applyAlignment="1">
      <alignment horizontal="center" wrapText="1"/>
    </xf>
    <xf numFmtId="0" fontId="25" fillId="11" borderId="18" xfId="6" applyFont="1" applyFill="1" applyBorder="1" applyAlignment="1">
      <alignment horizontal="center"/>
    </xf>
    <xf numFmtId="4" fontId="27" fillId="11" borderId="10" xfId="6" applyNumberFormat="1" applyFont="1" applyFill="1" applyBorder="1" applyAlignment="1">
      <alignment horizontal="center"/>
    </xf>
    <xf numFmtId="165" fontId="27" fillId="9" borderId="1" xfId="28" applyFont="1" applyFill="1" applyBorder="1" applyAlignment="1">
      <alignment horizontal="center" wrapText="1"/>
    </xf>
    <xf numFmtId="170" fontId="25" fillId="9" borderId="1" xfId="6" applyNumberFormat="1" applyFont="1" applyFill="1" applyBorder="1" applyAlignment="1">
      <alignment horizontal="center" wrapText="1"/>
    </xf>
    <xf numFmtId="0" fontId="27" fillId="5" borderId="1" xfId="6" applyFont="1" applyFill="1" applyBorder="1" applyAlignment="1">
      <alignment horizontal="center" vertical="center"/>
    </xf>
    <xf numFmtId="0" fontId="50" fillId="0" borderId="0" xfId="6" applyFont="1" applyAlignment="1">
      <alignment horizontal="center" wrapText="1"/>
    </xf>
    <xf numFmtId="168" fontId="24" fillId="0" borderId="0" xfId="6" applyNumberFormat="1"/>
    <xf numFmtId="49" fontId="27" fillId="9" borderId="1" xfId="6" applyNumberFormat="1" applyFont="1" applyFill="1" applyBorder="1" applyAlignment="1">
      <alignment horizontal="center" wrapText="1"/>
    </xf>
    <xf numFmtId="165" fontId="21" fillId="9" borderId="1" xfId="28" applyFont="1" applyFill="1" applyBorder="1" applyAlignment="1">
      <alignment horizontal="center"/>
    </xf>
    <xf numFmtId="165" fontId="27" fillId="9" borderId="1" xfId="28" applyFont="1" applyFill="1" applyBorder="1" applyAlignment="1">
      <alignment horizontal="center"/>
    </xf>
    <xf numFmtId="0" fontId="87" fillId="5" borderId="10" xfId="6" applyFont="1" applyFill="1" applyBorder="1" applyAlignment="1">
      <alignment horizontal="center" vertical="center" wrapText="1"/>
    </xf>
    <xf numFmtId="170" fontId="27" fillId="5" borderId="10" xfId="6" applyNumberFormat="1" applyFont="1" applyFill="1" applyBorder="1" applyAlignment="1">
      <alignment horizontal="center"/>
    </xf>
    <xf numFmtId="170" fontId="27" fillId="5" borderId="10" xfId="6" applyNumberFormat="1" applyFont="1" applyFill="1" applyBorder="1" applyAlignment="1">
      <alignment horizontal="center" wrapText="1"/>
    </xf>
    <xf numFmtId="170" fontId="27" fillId="5" borderId="24" xfId="6" applyNumberFormat="1" applyFont="1" applyFill="1" applyBorder="1" applyAlignment="1">
      <alignment horizontal="center" wrapText="1"/>
    </xf>
    <xf numFmtId="165" fontId="28" fillId="9" borderId="1" xfId="28" applyFont="1" applyFill="1" applyBorder="1" applyAlignment="1">
      <alignment horizontal="center"/>
    </xf>
    <xf numFmtId="0" fontId="50" fillId="0" borderId="0" xfId="0" applyFont="1"/>
    <xf numFmtId="0" fontId="42" fillId="0" borderId="0" xfId="0" applyFont="1" applyAlignment="1">
      <alignment horizontal="center"/>
    </xf>
    <xf numFmtId="0" fontId="45" fillId="0" borderId="0" xfId="6" applyFont="1"/>
    <xf numFmtId="4" fontId="25" fillId="4" borderId="8" xfId="6" applyNumberFormat="1" applyFont="1" applyFill="1" applyBorder="1" applyAlignment="1">
      <alignment horizontal="center" wrapText="1"/>
    </xf>
    <xf numFmtId="170" fontId="25" fillId="4" borderId="18" xfId="6" applyNumberFormat="1" applyFont="1" applyFill="1" applyBorder="1" applyAlignment="1">
      <alignment horizontal="center" wrapText="1"/>
    </xf>
    <xf numFmtId="170" fontId="25" fillId="4" borderId="21" xfId="6" applyNumberFormat="1" applyFont="1" applyFill="1" applyBorder="1" applyAlignment="1">
      <alignment horizontal="center" wrapText="1"/>
    </xf>
    <xf numFmtId="4" fontId="25" fillId="4" borderId="21" xfId="6" applyNumberFormat="1" applyFont="1" applyFill="1" applyBorder="1" applyAlignment="1">
      <alignment horizontal="center" wrapText="1"/>
    </xf>
    <xf numFmtId="0" fontId="21" fillId="23" borderId="6" xfId="6" applyFont="1" applyFill="1" applyBorder="1" applyAlignment="1">
      <alignment horizontal="center" vertical="top" wrapText="1"/>
    </xf>
    <xf numFmtId="49" fontId="28" fillId="23" borderId="1" xfId="6" applyNumberFormat="1" applyFont="1" applyFill="1" applyBorder="1" applyAlignment="1">
      <alignment horizontal="center" vertical="center" wrapText="1"/>
    </xf>
    <xf numFmtId="0" fontId="22" fillId="0" borderId="0" xfId="6" applyFont="1" applyProtection="1">
      <protection locked="0"/>
    </xf>
    <xf numFmtId="0" fontId="25" fillId="3" borderId="1" xfId="6" applyFont="1" applyFill="1" applyBorder="1" applyAlignment="1" applyProtection="1">
      <alignment horizontal="center"/>
    </xf>
    <xf numFmtId="0" fontId="27" fillId="0" borderId="1" xfId="7" applyNumberFormat="1" applyFont="1" applyFill="1" applyBorder="1" applyAlignment="1">
      <alignment horizontal="center"/>
    </xf>
    <xf numFmtId="4" fontId="21" fillId="0" borderId="1" xfId="7" applyNumberFormat="1" applyFont="1" applyFill="1" applyBorder="1" applyAlignment="1">
      <alignment horizontal="center" vertical="center" wrapText="1"/>
    </xf>
    <xf numFmtId="4" fontId="25" fillId="0" borderId="1" xfId="7" applyNumberFormat="1" applyFont="1" applyFill="1" applyBorder="1" applyAlignment="1">
      <alignment horizontal="center"/>
    </xf>
    <xf numFmtId="49" fontId="21" fillId="7" borderId="1" xfId="7" applyNumberFormat="1" applyFont="1" applyFill="1" applyBorder="1" applyAlignment="1">
      <alignment vertical="center"/>
    </xf>
    <xf numFmtId="4" fontId="57" fillId="0" borderId="1" xfId="14" applyNumberFormat="1" applyFont="1" applyFill="1" applyBorder="1" applyAlignment="1">
      <alignment horizontal="center" vertical="center" wrapText="1"/>
    </xf>
    <xf numFmtId="0" fontId="27" fillId="5" borderId="43" xfId="6" applyFont="1" applyFill="1" applyBorder="1" applyAlignment="1">
      <alignment horizontal="center" vertical="center" wrapText="1"/>
    </xf>
    <xf numFmtId="4" fontId="25" fillId="5" borderId="8" xfId="6" applyNumberFormat="1" applyFont="1" applyFill="1" applyBorder="1" applyAlignment="1">
      <alignment horizontal="center" wrapText="1"/>
    </xf>
    <xf numFmtId="170" fontId="25" fillId="5" borderId="18" xfId="6" applyNumberFormat="1" applyFont="1" applyFill="1" applyBorder="1" applyAlignment="1">
      <alignment horizontal="center" wrapText="1"/>
    </xf>
    <xf numFmtId="170" fontId="25" fillId="5" borderId="21" xfId="6" applyNumberFormat="1" applyFont="1" applyFill="1" applyBorder="1" applyAlignment="1">
      <alignment horizontal="center" wrapText="1"/>
    </xf>
    <xf numFmtId="0" fontId="27" fillId="5" borderId="7" xfId="6" applyFont="1" applyFill="1" applyBorder="1" applyAlignment="1">
      <alignment wrapText="1"/>
    </xf>
    <xf numFmtId="0" fontId="27" fillId="5" borderId="6" xfId="6" applyFont="1" applyFill="1" applyBorder="1" applyAlignment="1">
      <alignment horizontal="center" wrapText="1"/>
    </xf>
    <xf numFmtId="4" fontId="27" fillId="5" borderId="7" xfId="6" applyNumberFormat="1" applyFont="1" applyFill="1" applyBorder="1" applyAlignment="1">
      <alignment horizontal="center" wrapText="1"/>
    </xf>
    <xf numFmtId="170" fontId="27" fillId="5" borderId="56" xfId="6" applyNumberFormat="1" applyFont="1" applyFill="1" applyBorder="1" applyAlignment="1">
      <alignment horizontal="center" wrapText="1"/>
    </xf>
    <xf numFmtId="170" fontId="27" fillId="21" borderId="5" xfId="6" applyNumberFormat="1" applyFont="1" applyFill="1" applyBorder="1" applyAlignment="1">
      <alignment horizontal="center" wrapText="1"/>
    </xf>
    <xf numFmtId="170" fontId="27" fillId="5" borderId="38" xfId="6" applyNumberFormat="1" applyFont="1" applyFill="1" applyBorder="1" applyAlignment="1">
      <alignment horizontal="center" wrapText="1"/>
    </xf>
    <xf numFmtId="4" fontId="27" fillId="5" borderId="38" xfId="6" applyNumberFormat="1" applyFont="1" applyFill="1" applyBorder="1" applyAlignment="1">
      <alignment horizontal="center" wrapText="1"/>
    </xf>
    <xf numFmtId="4" fontId="27" fillId="5" borderId="6" xfId="6" applyNumberFormat="1" applyFont="1" applyFill="1" applyBorder="1" applyAlignment="1">
      <alignment horizontal="center" wrapText="1"/>
    </xf>
    <xf numFmtId="4" fontId="27" fillId="5" borderId="5" xfId="6" applyNumberFormat="1" applyFont="1" applyFill="1" applyBorder="1" applyAlignment="1">
      <alignment horizontal="center" wrapText="1"/>
    </xf>
    <xf numFmtId="170" fontId="27" fillId="5" borderId="5" xfId="6" applyNumberFormat="1" applyFont="1" applyFill="1" applyBorder="1" applyAlignment="1">
      <alignment horizontal="center" wrapText="1"/>
    </xf>
    <xf numFmtId="49" fontId="25" fillId="9" borderId="3" xfId="6" applyNumberFormat="1" applyFont="1" applyFill="1" applyBorder="1" applyAlignment="1">
      <alignment horizontal="left" wrapText="1"/>
    </xf>
    <xf numFmtId="170" fontId="25" fillId="9" borderId="35" xfId="6" applyNumberFormat="1" applyFont="1" applyFill="1" applyBorder="1" applyAlignment="1">
      <alignment horizontal="center" wrapText="1"/>
    </xf>
    <xf numFmtId="0" fontId="27" fillId="9" borderId="53" xfId="6" applyFont="1" applyFill="1" applyBorder="1" applyAlignment="1">
      <alignment wrapText="1"/>
    </xf>
    <xf numFmtId="4" fontId="27" fillId="17" borderId="27" xfId="6" applyNumberFormat="1" applyFont="1" applyFill="1" applyBorder="1" applyAlignment="1">
      <alignment horizontal="center" wrapText="1"/>
    </xf>
    <xf numFmtId="4" fontId="27" fillId="17" borderId="57" xfId="6" applyNumberFormat="1" applyFont="1" applyFill="1" applyBorder="1" applyAlignment="1">
      <alignment horizontal="center" wrapText="1"/>
    </xf>
    <xf numFmtId="4" fontId="27" fillId="9" borderId="57" xfId="6" applyNumberFormat="1" applyFont="1" applyFill="1" applyBorder="1" applyAlignment="1">
      <alignment horizontal="center" wrapText="1"/>
    </xf>
    <xf numFmtId="4" fontId="27" fillId="9" borderId="28" xfId="6" applyNumberFormat="1" applyFont="1" applyFill="1" applyBorder="1" applyAlignment="1">
      <alignment horizontal="center" wrapText="1"/>
    </xf>
    <xf numFmtId="4" fontId="27" fillId="9" borderId="54" xfId="6" applyNumberFormat="1" applyFont="1" applyFill="1" applyBorder="1" applyAlignment="1">
      <alignment horizontal="center" wrapText="1"/>
    </xf>
    <xf numFmtId="4" fontId="27" fillId="17" borderId="53" xfId="6" applyNumberFormat="1" applyFont="1" applyFill="1" applyBorder="1" applyAlignment="1">
      <alignment horizontal="center" wrapText="1"/>
    </xf>
    <xf numFmtId="4" fontId="27" fillId="8" borderId="77" xfId="6" applyNumberFormat="1" applyFont="1" applyFill="1" applyBorder="1" applyAlignment="1">
      <alignment horizontal="center" wrapText="1"/>
    </xf>
    <xf numFmtId="4" fontId="27" fillId="8" borderId="28" xfId="6" applyNumberFormat="1" applyFont="1" applyFill="1" applyBorder="1" applyAlignment="1">
      <alignment horizontal="center" wrapText="1"/>
    </xf>
    <xf numFmtId="4" fontId="27" fillId="9" borderId="58" xfId="6" applyNumberFormat="1" applyFont="1" applyFill="1" applyBorder="1" applyAlignment="1">
      <alignment horizontal="center" wrapText="1"/>
    </xf>
    <xf numFmtId="0" fontId="25" fillId="9" borderId="31" xfId="6" applyFont="1" applyFill="1" applyBorder="1" applyAlignment="1">
      <alignment horizontal="center" wrapText="1"/>
    </xf>
    <xf numFmtId="4" fontId="27" fillId="17" borderId="58" xfId="6" applyNumberFormat="1" applyFont="1" applyFill="1" applyBorder="1" applyAlignment="1">
      <alignment horizontal="center" wrapText="1"/>
    </xf>
    <xf numFmtId="49" fontId="91" fillId="9" borderId="7" xfId="6" applyNumberFormat="1" applyFont="1" applyFill="1" applyBorder="1" applyAlignment="1">
      <alignment horizontal="left" wrapText="1"/>
    </xf>
    <xf numFmtId="49" fontId="25" fillId="9" borderId="54" xfId="6" applyNumberFormat="1" applyFont="1" applyFill="1" applyBorder="1" applyAlignment="1">
      <alignment horizontal="center" wrapText="1"/>
    </xf>
    <xf numFmtId="49" fontId="25" fillId="9" borderId="58" xfId="6" applyNumberFormat="1" applyFont="1" applyFill="1" applyBorder="1" applyAlignment="1">
      <alignment horizontal="center" wrapText="1"/>
    </xf>
    <xf numFmtId="4" fontId="27" fillId="11" borderId="57" xfId="6" applyNumberFormat="1" applyFont="1" applyFill="1" applyBorder="1" applyAlignment="1">
      <alignment horizontal="center" wrapText="1"/>
    </xf>
    <xf numFmtId="4" fontId="27" fillId="11" borderId="28" xfId="6" applyNumberFormat="1" applyFont="1" applyFill="1" applyBorder="1" applyAlignment="1">
      <alignment horizontal="center" wrapText="1"/>
    </xf>
    <xf numFmtId="4" fontId="27" fillId="11" borderId="58" xfId="6" applyNumberFormat="1" applyFont="1" applyFill="1" applyBorder="1" applyAlignment="1">
      <alignment horizontal="center" wrapText="1"/>
    </xf>
    <xf numFmtId="0" fontId="104" fillId="0" borderId="0" xfId="19" applyFont="1" applyFill="1"/>
    <xf numFmtId="0" fontId="27" fillId="0" borderId="0" xfId="6" applyFont="1"/>
    <xf numFmtId="0" fontId="28" fillId="0" borderId="0" xfId="0" applyFont="1" applyAlignment="1">
      <alignment horizontal="center"/>
    </xf>
    <xf numFmtId="0" fontId="28" fillId="0" borderId="0" xfId="0" applyFont="1"/>
    <xf numFmtId="0" fontId="21" fillId="0" borderId="1"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8" fillId="0" borderId="12" xfId="0" applyFont="1" applyFill="1" applyBorder="1" applyAlignment="1">
      <alignment vertical="center" wrapText="1"/>
    </xf>
    <xf numFmtId="0" fontId="28" fillId="0" borderId="12" xfId="0"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9" fontId="25" fillId="9" borderId="19" xfId="6" applyNumberFormat="1" applyFont="1" applyFill="1" applyBorder="1" applyAlignment="1">
      <alignment horizontal="center" wrapText="1"/>
    </xf>
    <xf numFmtId="49" fontId="25" fillId="5" borderId="4" xfId="6" applyNumberFormat="1" applyFont="1" applyFill="1" applyBorder="1" applyAlignment="1">
      <alignment horizontal="center" wrapText="1"/>
    </xf>
    <xf numFmtId="0" fontId="25" fillId="9" borderId="8" xfId="6" applyFont="1" applyFill="1" applyBorder="1" applyAlignment="1"/>
    <xf numFmtId="0" fontId="27" fillId="5" borderId="1" xfId="6" applyFont="1" applyFill="1" applyBorder="1" applyAlignment="1">
      <alignment wrapText="1"/>
    </xf>
    <xf numFmtId="170" fontId="27" fillId="21" borderId="1" xfId="6" applyNumberFormat="1" applyFont="1" applyFill="1" applyBorder="1" applyAlignment="1">
      <alignment horizontal="center" wrapText="1"/>
    </xf>
    <xf numFmtId="0" fontId="25" fillId="9" borderId="1" xfId="6" applyFont="1" applyFill="1" applyBorder="1" applyAlignment="1">
      <alignment wrapText="1"/>
    </xf>
    <xf numFmtId="170" fontId="25" fillId="21" borderId="1" xfId="6" applyNumberFormat="1" applyFont="1" applyFill="1" applyBorder="1" applyAlignment="1">
      <alignment horizontal="center" wrapText="1"/>
    </xf>
    <xf numFmtId="0" fontId="25" fillId="9" borderId="1" xfId="6" applyFont="1" applyFill="1" applyBorder="1" applyAlignment="1"/>
    <xf numFmtId="0" fontId="27" fillId="5" borderId="9" xfId="6" applyFont="1" applyFill="1" applyBorder="1" applyAlignment="1">
      <alignment horizontal="center"/>
    </xf>
    <xf numFmtId="0" fontId="27" fillId="4" borderId="9" xfId="6" applyFont="1" applyFill="1" applyBorder="1" applyAlignment="1">
      <alignment horizontal="center"/>
    </xf>
    <xf numFmtId="49" fontId="25" fillId="5" borderId="9" xfId="6" applyNumberFormat="1" applyFont="1" applyFill="1" applyBorder="1" applyAlignment="1">
      <alignment horizontal="center" wrapText="1"/>
    </xf>
    <xf numFmtId="0" fontId="25" fillId="5" borderId="9" xfId="6" applyNumberFormat="1" applyFont="1" applyFill="1" applyBorder="1" applyAlignment="1">
      <alignment horizontal="center" wrapText="1"/>
    </xf>
    <xf numFmtId="49" fontId="25" fillId="9" borderId="4" xfId="6" applyNumberFormat="1" applyFont="1" applyFill="1" applyBorder="1" applyAlignment="1">
      <alignment horizontal="center" wrapText="1"/>
    </xf>
    <xf numFmtId="0" fontId="25" fillId="5" borderId="22" xfId="6" applyFont="1" applyFill="1" applyBorder="1" applyAlignment="1">
      <alignment horizontal="center" vertical="center"/>
    </xf>
    <xf numFmtId="0" fontId="38" fillId="0" borderId="0" xfId="0" applyFont="1" applyAlignment="1">
      <alignment horizontal="left" wrapText="1"/>
    </xf>
    <xf numFmtId="0" fontId="27" fillId="5" borderId="8" xfId="6" applyFont="1" applyFill="1" applyBorder="1" applyAlignment="1">
      <alignment vertical="center" wrapText="1"/>
    </xf>
    <xf numFmtId="0" fontId="25" fillId="9" borderId="8" xfId="6" applyNumberFormat="1" applyFont="1" applyFill="1" applyBorder="1" applyAlignment="1">
      <alignment horizontal="left" vertical="center" wrapText="1"/>
    </xf>
    <xf numFmtId="4" fontId="25" fillId="12" borderId="1" xfId="6" applyNumberFormat="1" applyFont="1" applyFill="1" applyBorder="1" applyAlignment="1">
      <alignment horizontal="center" wrapText="1"/>
    </xf>
    <xf numFmtId="0" fontId="27" fillId="9" borderId="8" xfId="6" applyFont="1" applyFill="1" applyBorder="1" applyAlignment="1">
      <alignment vertical="center" wrapText="1"/>
    </xf>
    <xf numFmtId="49" fontId="111" fillId="0" borderId="1" xfId="0" applyNumberFormat="1" applyFont="1" applyBorder="1" applyAlignment="1" applyProtection="1">
      <alignment horizontal="center" vertical="center" wrapText="1"/>
    </xf>
    <xf numFmtId="49" fontId="112" fillId="0" borderId="74" xfId="0" applyNumberFormat="1" applyFont="1" applyBorder="1" applyAlignment="1" applyProtection="1">
      <alignment horizontal="left"/>
    </xf>
    <xf numFmtId="49" fontId="103" fillId="0" borderId="75" xfId="0" applyNumberFormat="1" applyFont="1" applyBorder="1" applyAlignment="1" applyProtection="1">
      <alignment horizontal="left"/>
    </xf>
    <xf numFmtId="49" fontId="103" fillId="0" borderId="75" xfId="0" applyNumberFormat="1" applyFont="1" applyBorder="1" applyAlignment="1" applyProtection="1">
      <alignment horizontal="center"/>
    </xf>
    <xf numFmtId="4" fontId="103" fillId="0" borderId="75" xfId="0" applyNumberFormat="1" applyFont="1" applyBorder="1" applyAlignment="1" applyProtection="1">
      <alignment horizontal="right"/>
    </xf>
    <xf numFmtId="4" fontId="58" fillId="0" borderId="0" xfId="6" applyNumberFormat="1" applyFont="1" applyFill="1" applyBorder="1" applyAlignment="1">
      <alignment horizontal="center" vertical="center" wrapText="1"/>
    </xf>
    <xf numFmtId="1" fontId="57" fillId="0" borderId="0" xfId="6" applyNumberFormat="1" applyFont="1" applyFill="1" applyBorder="1" applyAlignment="1">
      <alignment horizontal="center" vertical="center"/>
    </xf>
    <xf numFmtId="1" fontId="57" fillId="0" borderId="0" xfId="6" applyNumberFormat="1" applyFont="1" applyFill="1" applyBorder="1" applyAlignment="1">
      <alignment horizontal="left" vertical="center"/>
    </xf>
    <xf numFmtId="4" fontId="57" fillId="0" borderId="0" xfId="6" applyNumberFormat="1" applyFont="1" applyFill="1" applyBorder="1" applyAlignment="1">
      <alignment horizontal="center" vertical="center"/>
    </xf>
    <xf numFmtId="4" fontId="57" fillId="0" borderId="0" xfId="6" applyNumberFormat="1" applyFont="1" applyFill="1" applyBorder="1" applyAlignment="1">
      <alignment horizontal="center" vertical="center" wrapText="1"/>
    </xf>
    <xf numFmtId="3" fontId="58" fillId="0" borderId="0" xfId="6" applyNumberFormat="1" applyFont="1" applyFill="1" applyBorder="1" applyAlignment="1">
      <alignment horizontal="center" vertical="center" wrapText="1"/>
    </xf>
    <xf numFmtId="4" fontId="57" fillId="0" borderId="0" xfId="6" applyNumberFormat="1" applyFont="1" applyFill="1" applyBorder="1" applyAlignment="1">
      <alignment horizontal="center"/>
    </xf>
    <xf numFmtId="0" fontId="76" fillId="0" borderId="0" xfId="6" applyFont="1" applyFill="1" applyBorder="1"/>
    <xf numFmtId="0" fontId="77" fillId="0" borderId="0" xfId="6" applyFont="1" applyFill="1" applyBorder="1"/>
    <xf numFmtId="0" fontId="0" fillId="0" borderId="1" xfId="0" applyBorder="1" applyAlignment="1">
      <alignment horizontal="center"/>
    </xf>
    <xf numFmtId="0" fontId="27" fillId="5" borderId="1" xfId="44" applyFont="1" applyFill="1" applyBorder="1" applyAlignment="1">
      <alignment horizontal="center" vertical="center" wrapText="1"/>
    </xf>
    <xf numFmtId="0" fontId="88" fillId="15" borderId="1" xfId="44" applyFont="1" applyFill="1" applyBorder="1" applyAlignment="1">
      <alignment horizontal="center" vertical="center"/>
    </xf>
    <xf numFmtId="0" fontId="88" fillId="15" borderId="1" xfId="44" applyFont="1" applyFill="1" applyBorder="1" applyAlignment="1">
      <alignment wrapText="1"/>
    </xf>
    <xf numFmtId="4" fontId="37" fillId="0" borderId="1" xfId="44" applyNumberFormat="1" applyFont="1" applyFill="1" applyBorder="1" applyAlignment="1">
      <alignment horizontal="center" vertical="center" wrapText="1"/>
    </xf>
    <xf numFmtId="3" fontId="25" fillId="18" borderId="1" xfId="44" applyNumberFormat="1" applyFont="1" applyFill="1" applyBorder="1" applyAlignment="1">
      <alignment horizontal="center" vertical="center" wrapText="1"/>
    </xf>
    <xf numFmtId="4" fontId="25" fillId="5" borderId="1" xfId="44" applyNumberFormat="1" applyFont="1" applyFill="1" applyBorder="1" applyAlignment="1">
      <alignment horizontal="center" vertical="center" wrapText="1"/>
    </xf>
    <xf numFmtId="3" fontId="25" fillId="5" borderId="1" xfId="44" applyNumberFormat="1" applyFont="1" applyFill="1" applyBorder="1" applyAlignment="1">
      <alignment horizontal="center" vertical="center" wrapText="1"/>
    </xf>
    <xf numFmtId="0" fontId="96" fillId="5" borderId="1" xfId="44" applyFont="1" applyFill="1" applyBorder="1"/>
    <xf numFmtId="0" fontId="96" fillId="15" borderId="1" xfId="44" applyFont="1" applyFill="1" applyBorder="1"/>
    <xf numFmtId="0" fontId="35" fillId="15" borderId="1" xfId="44" applyFont="1" applyFill="1" applyBorder="1" applyAlignment="1">
      <alignment horizontal="center" vertical="center"/>
    </xf>
    <xf numFmtId="0" fontId="27" fillId="15" borderId="1" xfId="44" applyFont="1" applyFill="1" applyBorder="1" applyAlignment="1">
      <alignment horizontal="left" vertical="center" wrapText="1"/>
    </xf>
    <xf numFmtId="0" fontId="94" fillId="0" borderId="1" xfId="44" applyFont="1" applyFill="1" applyBorder="1" applyAlignment="1">
      <alignment horizontal="center" vertical="center"/>
    </xf>
    <xf numFmtId="0" fontId="96" fillId="0" borderId="1" xfId="44" applyFont="1" applyFill="1" applyBorder="1"/>
    <xf numFmtId="0" fontId="88" fillId="15" borderId="1" xfId="44" applyFont="1" applyFill="1" applyBorder="1" applyAlignment="1">
      <alignment horizontal="left" vertical="center" wrapText="1"/>
    </xf>
    <xf numFmtId="0" fontId="88" fillId="19" borderId="28" xfId="44" applyFont="1" applyFill="1" applyBorder="1"/>
    <xf numFmtId="0" fontId="25" fillId="0" borderId="1" xfId="44" applyFont="1" applyFill="1" applyBorder="1" applyAlignment="1">
      <alignment horizontal="left" vertical="center" wrapText="1"/>
    </xf>
    <xf numFmtId="0" fontId="94" fillId="0" borderId="1" xfId="44" applyFont="1" applyFill="1" applyBorder="1" applyAlignment="1">
      <alignment wrapText="1"/>
    </xf>
    <xf numFmtId="0" fontId="94" fillId="0" borderId="1" xfId="44" applyFont="1" applyFill="1" applyBorder="1"/>
    <xf numFmtId="0" fontId="27" fillId="0" borderId="1" xfId="44" applyFont="1" applyFill="1" applyBorder="1" applyAlignment="1">
      <alignment horizontal="left" vertical="center" wrapText="1"/>
    </xf>
    <xf numFmtId="0" fontId="94" fillId="0" borderId="1" xfId="44" applyFont="1" applyFill="1" applyBorder="1" applyAlignment="1">
      <alignment horizontal="left" vertical="center" wrapText="1"/>
    </xf>
    <xf numFmtId="0" fontId="88" fillId="0" borderId="1" xfId="44" applyFont="1" applyFill="1" applyBorder="1" applyAlignment="1">
      <alignment horizontal="left" vertical="center" wrapText="1"/>
    </xf>
    <xf numFmtId="0" fontId="94" fillId="0" borderId="12" xfId="44" applyFont="1" applyFill="1" applyBorder="1" applyAlignment="1">
      <alignment wrapText="1"/>
    </xf>
    <xf numFmtId="0" fontId="37" fillId="0" borderId="0" xfId="2" applyFont="1" applyFill="1" applyBorder="1"/>
    <xf numFmtId="0" fontId="80" fillId="0" borderId="0" xfId="2" applyFill="1" applyBorder="1"/>
    <xf numFmtId="0" fontId="35" fillId="0" borderId="0" xfId="2" applyFont="1" applyFill="1" applyBorder="1" applyAlignment="1">
      <alignment horizontal="center"/>
    </xf>
    <xf numFmtId="0" fontId="109" fillId="0" borderId="0" xfId="0" applyFont="1" applyFill="1" applyBorder="1" applyAlignment="1">
      <alignment horizontal="center" vertical="center"/>
    </xf>
    <xf numFmtId="0" fontId="109" fillId="0" borderId="0" xfId="0" applyNumberFormat="1" applyFont="1" applyFill="1" applyBorder="1" applyAlignment="1">
      <alignment horizontal="center" vertical="center"/>
    </xf>
    <xf numFmtId="4" fontId="37" fillId="0" borderId="0" xfId="0" applyNumberFormat="1" applyFont="1" applyFill="1" applyBorder="1" applyAlignment="1">
      <alignment horizontal="center"/>
    </xf>
    <xf numFmtId="0" fontId="110" fillId="0" borderId="0" xfId="0" applyFont="1" applyFill="1" applyBorder="1" applyAlignment="1">
      <alignment wrapText="1"/>
    </xf>
    <xf numFmtId="4" fontId="37" fillId="0" borderId="0" xfId="0" applyNumberFormat="1" applyFont="1" applyFill="1" applyBorder="1" applyAlignment="1">
      <alignment horizontal="center" vertical="center"/>
    </xf>
    <xf numFmtId="4" fontId="110" fillId="0" borderId="0" xfId="0" applyNumberFormat="1" applyFont="1" applyFill="1" applyBorder="1" applyAlignment="1">
      <alignment horizontal="center"/>
    </xf>
    <xf numFmtId="0" fontId="2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109"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4" fontId="110" fillId="0" borderId="0" xfId="0" applyNumberFormat="1" applyFont="1" applyFill="1" applyBorder="1" applyAlignment="1">
      <alignment horizontal="center" vertical="center"/>
    </xf>
    <xf numFmtId="0" fontId="37" fillId="0" borderId="0" xfId="6" applyFont="1" applyFill="1" applyBorder="1" applyAlignment="1">
      <alignment horizontal="left" vertical="center" wrapText="1"/>
    </xf>
    <xf numFmtId="0" fontId="109" fillId="0" borderId="0" xfId="6" applyNumberFormat="1" applyFont="1" applyFill="1" applyBorder="1" applyAlignment="1">
      <alignment horizontal="center" vertical="center"/>
    </xf>
    <xf numFmtId="0" fontId="110" fillId="0" borderId="0" xfId="6" applyFont="1" applyFill="1" applyBorder="1" applyAlignment="1">
      <alignment horizontal="left" vertical="center" wrapText="1"/>
    </xf>
    <xf numFmtId="0" fontId="25" fillId="0" borderId="0" xfId="6" applyFont="1" applyFill="1" applyBorder="1" applyAlignment="1">
      <alignment horizontal="left" vertical="center" wrapText="1"/>
    </xf>
    <xf numFmtId="0" fontId="110" fillId="0" borderId="0" xfId="0" applyFont="1" applyFill="1" applyBorder="1" applyAlignment="1">
      <alignment horizontal="left" vertical="top" wrapText="1"/>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wrapText="1"/>
    </xf>
    <xf numFmtId="0" fontId="88" fillId="0" borderId="0" xfId="0" applyNumberFormat="1" applyFont="1" applyFill="1" applyBorder="1" applyAlignment="1">
      <alignment horizontal="center" vertical="center"/>
    </xf>
    <xf numFmtId="0" fontId="94" fillId="0" borderId="0" xfId="0" applyFont="1" applyFill="1" applyBorder="1"/>
    <xf numFmtId="0" fontId="88" fillId="0" borderId="0" xfId="0" applyFont="1" applyFill="1" applyBorder="1"/>
    <xf numFmtId="165" fontId="88" fillId="0" borderId="0" xfId="28" applyNumberFormat="1" applyFont="1" applyFill="1" applyBorder="1" applyAlignment="1">
      <alignment horizontal="center" vertical="center"/>
    </xf>
    <xf numFmtId="0" fontId="88" fillId="0" borderId="0" xfId="2" applyFont="1" applyFill="1" applyBorder="1"/>
    <xf numFmtId="0" fontId="25" fillId="0" borderId="0" xfId="2" applyFont="1" applyFill="1" applyBorder="1" applyAlignment="1">
      <alignment horizontal="center" vertical="center" wrapText="1"/>
    </xf>
    <xf numFmtId="4" fontId="27" fillId="0" borderId="0" xfId="2" applyNumberFormat="1" applyFont="1" applyFill="1" applyBorder="1" applyAlignment="1">
      <alignment horizontal="center" vertical="center" wrapText="1"/>
    </xf>
    <xf numFmtId="0" fontId="25" fillId="0" borderId="0" xfId="2" applyFont="1" applyFill="1" applyBorder="1" applyAlignment="1">
      <alignment horizontal="left" vertical="center" wrapText="1"/>
    </xf>
    <xf numFmtId="0" fontId="25" fillId="0" borderId="0" xfId="2" applyFont="1" applyFill="1" applyBorder="1" applyAlignment="1">
      <alignment vertical="center" wrapText="1"/>
    </xf>
    <xf numFmtId="165" fontId="80" fillId="0" borderId="0" xfId="2" applyNumberFormat="1" applyFill="1" applyBorder="1"/>
    <xf numFmtId="4" fontId="37" fillId="0" borderId="0" xfId="2" applyNumberFormat="1" applyFont="1" applyFill="1" applyBorder="1" applyAlignment="1">
      <alignment vertical="center" wrapText="1"/>
    </xf>
    <xf numFmtId="0" fontId="95" fillId="0" borderId="0" xfId="2" applyFont="1" applyFill="1" applyBorder="1"/>
    <xf numFmtId="0" fontId="96" fillId="0" borderId="0" xfId="2" applyFont="1" applyFill="1" applyBorder="1"/>
    <xf numFmtId="0" fontId="91" fillId="0" borderId="0" xfId="2" applyFont="1" applyFill="1" applyBorder="1" applyAlignment="1">
      <alignment horizontal="left" vertical="center" wrapText="1"/>
    </xf>
    <xf numFmtId="2" fontId="80" fillId="0" borderId="0" xfId="2" applyNumberFormat="1" applyFill="1" applyBorder="1"/>
    <xf numFmtId="2" fontId="47" fillId="0" borderId="0" xfId="2" applyNumberFormat="1" applyFont="1" applyFill="1" applyBorder="1"/>
    <xf numFmtId="0" fontId="47" fillId="0" borderId="0" xfId="2" applyFont="1" applyFill="1" applyBorder="1"/>
    <xf numFmtId="0" fontId="28" fillId="0" borderId="0" xfId="2" applyFont="1" applyFill="1" applyBorder="1" applyAlignment="1">
      <alignment wrapText="1"/>
    </xf>
    <xf numFmtId="0" fontId="46" fillId="0" borderId="0" xfId="23" applyFont="1" applyFill="1" applyBorder="1" applyAlignment="1">
      <alignment wrapText="1"/>
    </xf>
    <xf numFmtId="0" fontId="35" fillId="0" borderId="0" xfId="2" applyFont="1" applyFill="1" applyBorder="1" applyAlignment="1"/>
    <xf numFmtId="0" fontId="43" fillId="0" borderId="0" xfId="2" applyFont="1" applyFill="1" applyBorder="1" applyAlignment="1"/>
    <xf numFmtId="0" fontId="25" fillId="0" borderId="0" xfId="0" applyFont="1" applyFill="1" applyBorder="1" applyAlignment="1">
      <alignment vertical="center" wrapText="1"/>
    </xf>
    <xf numFmtId="0" fontId="37" fillId="0" borderId="0" xfId="0" applyFont="1" applyFill="1" applyBorder="1" applyAlignment="1">
      <alignment vertical="center" wrapText="1"/>
    </xf>
    <xf numFmtId="4" fontId="37" fillId="0" borderId="0" xfId="0" applyNumberFormat="1" applyFont="1" applyFill="1" applyBorder="1" applyAlignment="1">
      <alignment vertical="center" wrapText="1"/>
    </xf>
    <xf numFmtId="4" fontId="25" fillId="0" borderId="0" xfId="2" applyNumberFormat="1" applyFont="1" applyFill="1" applyBorder="1" applyAlignment="1">
      <alignment vertical="center" wrapText="1"/>
    </xf>
    <xf numFmtId="165" fontId="17" fillId="0" borderId="0" xfId="33" applyFont="1" applyFill="1" applyBorder="1" applyAlignment="1"/>
    <xf numFmtId="165" fontId="95" fillId="0" borderId="0" xfId="33" applyFont="1" applyFill="1" applyBorder="1" applyAlignment="1"/>
    <xf numFmtId="165" fontId="96" fillId="0" borderId="0" xfId="33" applyFont="1" applyFill="1" applyBorder="1" applyAlignment="1"/>
    <xf numFmtId="0" fontId="80" fillId="0" borderId="0" xfId="2" applyFill="1" applyBorder="1" applyAlignment="1"/>
    <xf numFmtId="165" fontId="47" fillId="0" borderId="1" xfId="28" applyFont="1" applyBorder="1" applyAlignment="1">
      <alignment vertical="center" wrapText="1"/>
    </xf>
    <xf numFmtId="168" fontId="47" fillId="0" borderId="1" xfId="28" applyNumberFormat="1" applyFont="1" applyBorder="1" applyAlignment="1">
      <alignment horizontal="center" vertical="center" wrapText="1"/>
    </xf>
    <xf numFmtId="168" fontId="47" fillId="0" borderId="6" xfId="28" applyNumberFormat="1" applyFont="1" applyBorder="1" applyAlignment="1">
      <alignment horizontal="center" vertical="center" wrapText="1"/>
    </xf>
    <xf numFmtId="165" fontId="47" fillId="0" borderId="6" xfId="28" applyFont="1" applyBorder="1" applyAlignment="1">
      <alignment horizontal="center" vertical="center" wrapText="1"/>
    </xf>
    <xf numFmtId="165" fontId="33" fillId="0" borderId="6" xfId="28" applyFont="1" applyBorder="1" applyAlignment="1">
      <alignment horizontal="center" vertical="center" wrapText="1"/>
    </xf>
    <xf numFmtId="0" fontId="95" fillId="0" borderId="1" xfId="45" applyFont="1" applyFill="1" applyBorder="1" applyAlignment="1">
      <alignment vertical="center" wrapText="1"/>
    </xf>
    <xf numFmtId="0" fontId="25" fillId="0" borderId="6" xfId="44" applyFont="1" applyBorder="1" applyAlignment="1">
      <alignment horizontal="center" vertical="center" wrapText="1"/>
    </xf>
    <xf numFmtId="0" fontId="27" fillId="18" borderId="1" xfId="44" applyFont="1" applyFill="1" applyBorder="1" applyAlignment="1">
      <alignment horizontal="center" vertical="center" wrapText="1"/>
    </xf>
    <xf numFmtId="0" fontId="27" fillId="18" borderId="1" xfId="44" applyFont="1" applyFill="1" applyBorder="1" applyAlignment="1">
      <alignment horizontal="left" vertical="center" wrapText="1"/>
    </xf>
    <xf numFmtId="0" fontId="27" fillId="0" borderId="6" xfId="44" applyFont="1" applyBorder="1" applyAlignment="1">
      <alignment horizontal="center" vertical="center" wrapText="1"/>
    </xf>
    <xf numFmtId="0" fontId="108" fillId="6" borderId="1" xfId="44" applyFont="1" applyFill="1" applyBorder="1"/>
    <xf numFmtId="0" fontId="13" fillId="6" borderId="1" xfId="44" applyFill="1" applyBorder="1"/>
    <xf numFmtId="0" fontId="25" fillId="0" borderId="1" xfId="44" applyFont="1" applyFill="1" applyBorder="1" applyAlignment="1">
      <alignment vertical="top" wrapText="1"/>
    </xf>
    <xf numFmtId="0" fontId="35" fillId="6" borderId="1" xfId="44" applyFont="1" applyFill="1" applyBorder="1"/>
    <xf numFmtId="0" fontId="13" fillId="0" borderId="1" xfId="44" applyFill="1" applyBorder="1"/>
    <xf numFmtId="0" fontId="13" fillId="6" borderId="64" xfId="44" applyFill="1" applyBorder="1"/>
    <xf numFmtId="0" fontId="13" fillId="0" borderId="12" xfId="44" applyFill="1" applyBorder="1"/>
    <xf numFmtId="0" fontId="0" fillId="0" borderId="0" xfId="0" applyFill="1"/>
    <xf numFmtId="0" fontId="25" fillId="0" borderId="1" xfId="6" applyFont="1" applyFill="1" applyBorder="1" applyAlignment="1" applyProtection="1">
      <alignment horizontal="left"/>
    </xf>
    <xf numFmtId="4" fontId="25" fillId="3" borderId="1" xfId="6" applyNumberFormat="1" applyFont="1" applyFill="1" applyBorder="1" applyAlignment="1" applyProtection="1">
      <alignment horizontal="center" vertical="center"/>
      <protection locked="0"/>
    </xf>
    <xf numFmtId="4" fontId="25" fillId="0" borderId="1" xfId="6" applyNumberFormat="1" applyFont="1" applyFill="1" applyBorder="1" applyAlignment="1" applyProtection="1">
      <alignment horizontal="center" vertical="center"/>
    </xf>
    <xf numFmtId="0" fontId="25" fillId="0" borderId="1" xfId="6" applyFont="1" applyFill="1" applyBorder="1" applyAlignment="1" applyProtection="1">
      <alignment horizontal="center"/>
    </xf>
    <xf numFmtId="4" fontId="27" fillId="0" borderId="1" xfId="6" applyNumberFormat="1" applyFont="1" applyFill="1" applyBorder="1" applyAlignment="1" applyProtection="1">
      <alignment horizontal="center" vertical="center"/>
    </xf>
    <xf numFmtId="0" fontId="50" fillId="29" borderId="1" xfId="6" applyFont="1" applyFill="1" applyBorder="1" applyAlignment="1" applyProtection="1">
      <alignment horizontal="center" vertical="center" wrapText="1"/>
      <protection locked="0"/>
    </xf>
    <xf numFmtId="0" fontId="25" fillId="3" borderId="1" xfId="6" applyFont="1" applyFill="1" applyBorder="1" applyAlignment="1" applyProtection="1">
      <alignment horizontal="center"/>
      <protection locked="0"/>
    </xf>
    <xf numFmtId="0" fontId="50" fillId="22" borderId="21" xfId="6" applyFont="1" applyFill="1" applyBorder="1" applyAlignment="1" applyProtection="1">
      <alignment horizontal="center" vertical="center"/>
    </xf>
    <xf numFmtId="0" fontId="50" fillId="22" borderId="21" xfId="6" applyFont="1" applyFill="1" applyBorder="1" applyAlignment="1" applyProtection="1">
      <alignment horizontal="center" vertical="center" wrapText="1"/>
    </xf>
    <xf numFmtId="0" fontId="50" fillId="22" borderId="1" xfId="6" applyFont="1" applyFill="1" applyBorder="1" applyAlignment="1" applyProtection="1">
      <alignment horizontal="center" vertical="center" wrapText="1"/>
    </xf>
    <xf numFmtId="0" fontId="115" fillId="22" borderId="1" xfId="6" applyFont="1" applyFill="1" applyBorder="1" applyAlignment="1" applyProtection="1">
      <alignment horizontal="center" vertical="center" wrapText="1"/>
    </xf>
    <xf numFmtId="0" fontId="50" fillId="22" borderId="1" xfId="6" applyFont="1" applyFill="1" applyBorder="1" applyAlignment="1" applyProtection="1">
      <alignment horizontal="center" vertical="top" wrapText="1"/>
    </xf>
    <xf numFmtId="0" fontId="96" fillId="0" borderId="0" xfId="46" applyFont="1"/>
    <xf numFmtId="3" fontId="116" fillId="7" borderId="0" xfId="46" applyNumberFormat="1" applyFont="1" applyFill="1"/>
    <xf numFmtId="4" fontId="96" fillId="0" borderId="0" xfId="46" applyNumberFormat="1" applyFont="1"/>
    <xf numFmtId="0" fontId="96" fillId="0" borderId="1" xfId="46" applyFont="1" applyBorder="1" applyAlignment="1">
      <alignment vertical="center"/>
    </xf>
    <xf numFmtId="0" fontId="96" fillId="0" borderId="1" xfId="46" applyFont="1" applyBorder="1"/>
    <xf numFmtId="0" fontId="96" fillId="0" borderId="0" xfId="46" applyFont="1" applyBorder="1"/>
    <xf numFmtId="0" fontId="96" fillId="0" borderId="0" xfId="46" applyFont="1" applyBorder="1" applyAlignment="1">
      <alignment horizontal="center"/>
    </xf>
    <xf numFmtId="0" fontId="96" fillId="0" borderId="1" xfId="46" applyFont="1" applyBorder="1" applyAlignment="1">
      <alignment horizontal="center"/>
    </xf>
    <xf numFmtId="0" fontId="85" fillId="0" borderId="0" xfId="46" applyFont="1" applyAlignment="1">
      <alignment horizontal="center"/>
    </xf>
    <xf numFmtId="0" fontId="85" fillId="0" borderId="0" xfId="46" applyFont="1"/>
    <xf numFmtId="2" fontId="96" fillId="0" borderId="1" xfId="46" applyNumberFormat="1" applyFont="1" applyBorder="1" applyAlignment="1">
      <alignment horizontal="center" vertical="center"/>
    </xf>
    <xf numFmtId="4" fontId="85" fillId="0" borderId="0" xfId="46" applyNumberFormat="1" applyFont="1" applyAlignment="1">
      <alignment horizontal="center"/>
    </xf>
    <xf numFmtId="0" fontId="85" fillId="0" borderId="0" xfId="46" applyFont="1" applyAlignment="1">
      <alignment horizontal="center" vertical="center"/>
    </xf>
    <xf numFmtId="3" fontId="85" fillId="0" borderId="0" xfId="46" applyNumberFormat="1" applyFont="1" applyAlignment="1">
      <alignment horizontal="center"/>
    </xf>
    <xf numFmtId="2" fontId="96" fillId="0" borderId="1" xfId="46" applyNumberFormat="1" applyFont="1" applyBorder="1" applyAlignment="1">
      <alignment horizontal="center"/>
    </xf>
    <xf numFmtId="2" fontId="85" fillId="0" borderId="1" xfId="46" applyNumberFormat="1" applyFont="1" applyBorder="1" applyAlignment="1">
      <alignment horizontal="right"/>
    </xf>
    <xf numFmtId="2" fontId="85" fillId="0" borderId="0" xfId="46" applyNumberFormat="1" applyFont="1" applyAlignment="1">
      <alignment horizontal="center"/>
    </xf>
    <xf numFmtId="2" fontId="96" fillId="0" borderId="0" xfId="46" applyNumberFormat="1" applyFont="1" applyBorder="1" applyAlignment="1">
      <alignment horizontal="center"/>
    </xf>
    <xf numFmtId="2" fontId="85" fillId="0" borderId="0" xfId="46" applyNumberFormat="1" applyFont="1" applyBorder="1" applyAlignment="1">
      <alignment horizontal="right"/>
    </xf>
    <xf numFmtId="4" fontId="85" fillId="0" borderId="0" xfId="46" applyNumberFormat="1" applyFont="1"/>
    <xf numFmtId="4" fontId="85" fillId="7" borderId="0" xfId="46" applyNumberFormat="1" applyFont="1" applyFill="1"/>
    <xf numFmtId="4" fontId="85" fillId="0" borderId="0" xfId="46" applyNumberFormat="1" applyFont="1" applyFill="1"/>
    <xf numFmtId="2" fontId="96" fillId="0" borderId="0" xfId="46" applyNumberFormat="1" applyFont="1" applyBorder="1" applyAlignment="1">
      <alignment horizontal="right"/>
    </xf>
    <xf numFmtId="2" fontId="96" fillId="0" borderId="0" xfId="46" applyNumberFormat="1" applyFont="1" applyBorder="1"/>
    <xf numFmtId="0" fontId="96" fillId="19" borderId="0" xfId="46" applyFont="1" applyFill="1"/>
    <xf numFmtId="2" fontId="96" fillId="0" borderId="1" xfId="46" applyNumberFormat="1" applyFont="1" applyBorder="1"/>
    <xf numFmtId="2" fontId="96" fillId="0" borderId="0" xfId="46" applyNumberFormat="1" applyFont="1"/>
    <xf numFmtId="165" fontId="0" fillId="0" borderId="0" xfId="28" applyFont="1"/>
    <xf numFmtId="165" fontId="0" fillId="0" borderId="0" xfId="0" applyNumberFormat="1"/>
    <xf numFmtId="49" fontId="21" fillId="9" borderId="8" xfId="6" applyNumberFormat="1" applyFont="1" applyFill="1" applyBorder="1" applyAlignment="1">
      <alignment wrapText="1"/>
    </xf>
    <xf numFmtId="4" fontId="25" fillId="9" borderId="25" xfId="6" applyNumberFormat="1" applyFont="1" applyFill="1" applyBorder="1" applyAlignment="1">
      <alignment horizontal="center"/>
    </xf>
    <xf numFmtId="0" fontId="50" fillId="30" borderId="1" xfId="6" applyFont="1" applyFill="1" applyBorder="1" applyAlignment="1" applyProtection="1">
      <alignment horizontal="center" vertical="center" wrapText="1"/>
      <protection locked="0"/>
    </xf>
    <xf numFmtId="4" fontId="0" fillId="0" borderId="0" xfId="0" applyNumberFormat="1" applyFont="1"/>
    <xf numFmtId="4" fontId="0" fillId="0" borderId="0" xfId="0" applyNumberFormat="1"/>
    <xf numFmtId="167" fontId="96" fillId="3" borderId="1" xfId="44" applyNumberFormat="1" applyFont="1" applyFill="1" applyBorder="1" applyAlignment="1">
      <alignment horizontal="center" vertical="center"/>
    </xf>
    <xf numFmtId="0" fontId="28" fillId="0" borderId="1" xfId="44" applyFont="1" applyFill="1" applyBorder="1" applyAlignment="1">
      <alignment wrapText="1"/>
    </xf>
    <xf numFmtId="0" fontId="96" fillId="0" borderId="1" xfId="45" applyFont="1" applyFill="1" applyBorder="1"/>
    <xf numFmtId="0" fontId="33" fillId="5" borderId="1" xfId="45" applyFont="1" applyFill="1" applyBorder="1" applyAlignment="1">
      <alignment horizontal="center" vertical="center" wrapText="1"/>
    </xf>
    <xf numFmtId="167" fontId="33" fillId="5" borderId="4" xfId="45" applyNumberFormat="1" applyFont="1" applyFill="1" applyBorder="1" applyAlignment="1">
      <alignment horizontal="center" vertical="center" wrapText="1"/>
    </xf>
    <xf numFmtId="0" fontId="114" fillId="26" borderId="1" xfId="45" applyFont="1" applyFill="1" applyBorder="1" applyAlignment="1">
      <alignment horizontal="center" vertical="center"/>
    </xf>
    <xf numFmtId="0" fontId="33" fillId="26" borderId="1" xfId="45" applyFont="1" applyFill="1" applyBorder="1" applyAlignment="1">
      <alignment horizontal="left" vertical="center" wrapText="1"/>
    </xf>
    <xf numFmtId="0" fontId="114" fillId="0" borderId="1" xfId="45" applyFont="1" applyFill="1" applyBorder="1" applyAlignment="1">
      <alignment horizontal="center" vertical="center"/>
    </xf>
    <xf numFmtId="0" fontId="114" fillId="0" borderId="1" xfId="45" applyFont="1" applyFill="1" applyBorder="1" applyAlignment="1">
      <alignment wrapText="1"/>
    </xf>
    <xf numFmtId="0" fontId="95" fillId="0" borderId="1" xfId="45" applyFont="1" applyFill="1" applyBorder="1" applyAlignment="1">
      <alignment wrapText="1"/>
    </xf>
    <xf numFmtId="0" fontId="47" fillId="0" borderId="1" xfId="45" applyFont="1" applyFill="1" applyBorder="1" applyAlignment="1">
      <alignment horizontal="left" vertical="center" wrapText="1"/>
    </xf>
    <xf numFmtId="0" fontId="33" fillId="0" borderId="1" xfId="45" applyFont="1" applyFill="1" applyBorder="1" applyAlignment="1">
      <alignment horizontal="left" vertical="center" wrapText="1"/>
    </xf>
    <xf numFmtId="0" fontId="95" fillId="0" borderId="1" xfId="45" applyFont="1" applyFill="1" applyBorder="1" applyAlignment="1">
      <alignment horizontal="left" vertical="center" wrapText="1"/>
    </xf>
    <xf numFmtId="0" fontId="114" fillId="0" borderId="1" xfId="45" applyFont="1" applyFill="1" applyBorder="1" applyAlignment="1">
      <alignment horizontal="left" vertical="center" wrapText="1"/>
    </xf>
    <xf numFmtId="0" fontId="95" fillId="0" borderId="1" xfId="48" applyFont="1" applyFill="1" applyBorder="1" applyAlignment="1">
      <alignment horizontal="left" vertical="center" wrapText="1"/>
    </xf>
    <xf numFmtId="3" fontId="47" fillId="0" borderId="1" xfId="45" applyNumberFormat="1" applyFont="1" applyFill="1" applyBorder="1" applyAlignment="1">
      <alignment horizontal="left" vertical="center" wrapText="1"/>
    </xf>
    <xf numFmtId="0" fontId="114" fillId="24" borderId="1" xfId="45" applyFont="1" applyFill="1" applyBorder="1" applyAlignment="1">
      <alignment horizontal="center" vertical="center"/>
    </xf>
    <xf numFmtId="0" fontId="114" fillId="24" borderId="1" xfId="45" applyFont="1" applyFill="1" applyBorder="1" applyAlignment="1">
      <alignment wrapText="1"/>
    </xf>
    <xf numFmtId="0" fontId="33" fillId="24" borderId="1" xfId="45" applyFont="1" applyFill="1" applyBorder="1" applyAlignment="1">
      <alignment horizontal="left" vertical="center" wrapText="1"/>
    </xf>
    <xf numFmtId="0" fontId="114" fillId="24" borderId="1" xfId="45" applyFont="1" applyFill="1" applyBorder="1" applyAlignment="1">
      <alignment horizontal="left" vertical="center" wrapText="1"/>
    </xf>
    <xf numFmtId="0" fontId="108" fillId="24" borderId="1" xfId="45" applyFont="1" applyFill="1" applyBorder="1" applyAlignment="1">
      <alignment horizontal="center" vertical="center"/>
    </xf>
    <xf numFmtId="0" fontId="108" fillId="24" borderId="1" xfId="45" applyFont="1" applyFill="1" applyBorder="1" applyAlignment="1">
      <alignment horizontal="left" vertical="center" wrapText="1"/>
    </xf>
    <xf numFmtId="0" fontId="95" fillId="24" borderId="65" xfId="45" applyFont="1" applyFill="1" applyBorder="1"/>
    <xf numFmtId="0" fontId="88" fillId="6" borderId="1" xfId="44" applyFont="1" applyFill="1" applyBorder="1" applyAlignment="1">
      <alignment horizontal="center" vertical="center"/>
    </xf>
    <xf numFmtId="0" fontId="88" fillId="6" borderId="1" xfId="44" applyFont="1" applyFill="1" applyBorder="1" applyAlignment="1">
      <alignment wrapText="1"/>
    </xf>
    <xf numFmtId="0" fontId="88" fillId="6" borderId="1" xfId="44" applyFont="1" applyFill="1" applyBorder="1" applyAlignment="1">
      <alignment horizontal="left" vertical="center" wrapText="1"/>
    </xf>
    <xf numFmtId="0" fontId="94" fillId="6" borderId="65" xfId="44" applyFont="1" applyFill="1" applyBorder="1"/>
    <xf numFmtId="0" fontId="0" fillId="0" borderId="21" xfId="0" applyBorder="1"/>
    <xf numFmtId="0" fontId="49" fillId="3" borderId="0" xfId="6" applyNumberFormat="1" applyFont="1" applyFill="1" applyBorder="1" applyAlignment="1">
      <alignment vertical="center" wrapText="1"/>
    </xf>
    <xf numFmtId="4" fontId="27" fillId="12" borderId="1" xfId="6" applyNumberFormat="1" applyFont="1" applyFill="1" applyBorder="1" applyAlignment="1">
      <alignment horizontal="center" wrapText="1"/>
    </xf>
    <xf numFmtId="49" fontId="103" fillId="0" borderId="62" xfId="0" applyNumberFormat="1" applyFont="1" applyBorder="1" applyAlignment="1" applyProtection="1">
      <alignment horizontal="center" vertical="center" wrapText="1"/>
    </xf>
    <xf numFmtId="4" fontId="99" fillId="0" borderId="0" xfId="0" applyNumberFormat="1" applyFont="1"/>
    <xf numFmtId="0" fontId="99" fillId="0" borderId="0" xfId="0" applyFont="1"/>
    <xf numFmtId="1" fontId="21" fillId="0" borderId="1" xfId="14" applyNumberFormat="1" applyFont="1" applyFill="1" applyBorder="1" applyAlignment="1">
      <alignment horizontal="center" vertical="center"/>
    </xf>
    <xf numFmtId="4" fontId="22" fillId="0" borderId="0" xfId="6" applyNumberFormat="1" applyFont="1"/>
    <xf numFmtId="49" fontId="62" fillId="0" borderId="62" xfId="0" applyNumberFormat="1" applyFont="1" applyBorder="1" applyAlignment="1" applyProtection="1">
      <alignment horizontal="left" vertical="center" wrapText="1"/>
    </xf>
    <xf numFmtId="49" fontId="62" fillId="0" borderId="62" xfId="0" applyNumberFormat="1" applyFont="1" applyBorder="1" applyAlignment="1" applyProtection="1">
      <alignment horizontal="center" vertical="center" wrapText="1"/>
    </xf>
    <xf numFmtId="166" fontId="62" fillId="0" borderId="62" xfId="0" applyNumberFormat="1" applyFont="1" applyBorder="1" applyAlignment="1" applyProtection="1">
      <alignment horizontal="left" vertical="center" wrapText="1"/>
    </xf>
    <xf numFmtId="4" fontId="62" fillId="0" borderId="62" xfId="0" applyNumberFormat="1" applyFont="1" applyBorder="1" applyAlignment="1" applyProtection="1">
      <alignment horizontal="right" vertical="center" wrapText="1"/>
    </xf>
    <xf numFmtId="4" fontId="62" fillId="0" borderId="63" xfId="0" applyNumberFormat="1" applyFont="1" applyBorder="1" applyAlignment="1" applyProtection="1">
      <alignment horizontal="right" vertical="center" wrapText="1"/>
    </xf>
    <xf numFmtId="49" fontId="103" fillId="0" borderId="62" xfId="0" applyNumberFormat="1" applyFont="1" applyBorder="1" applyAlignment="1" applyProtection="1">
      <alignment horizontal="left" vertical="center" wrapText="1"/>
    </xf>
    <xf numFmtId="2" fontId="79" fillId="0" borderId="6" xfId="0" applyNumberFormat="1" applyFont="1" applyFill="1" applyBorder="1" applyAlignment="1">
      <alignment horizontal="center" vertical="center"/>
    </xf>
    <xf numFmtId="2" fontId="79" fillId="0" borderId="12" xfId="0" applyNumberFormat="1" applyFont="1" applyFill="1" applyBorder="1" applyAlignment="1">
      <alignment horizontal="center" vertical="center"/>
    </xf>
    <xf numFmtId="2" fontId="79" fillId="0" borderId="1" xfId="0" applyNumberFormat="1" applyFont="1" applyFill="1" applyBorder="1" applyAlignment="1">
      <alignment horizontal="center" vertical="center"/>
    </xf>
    <xf numFmtId="4" fontId="25" fillId="0" borderId="1" xfId="6" applyNumberFormat="1" applyFont="1" applyFill="1" applyBorder="1" applyAlignment="1" applyProtection="1">
      <alignment horizontal="left" vertical="top"/>
    </xf>
    <xf numFmtId="4" fontId="25" fillId="0" borderId="1" xfId="6" applyNumberFormat="1" applyFont="1" applyFill="1" applyBorder="1" applyAlignment="1" applyProtection="1">
      <alignment horizontal="center" vertical="center"/>
      <protection locked="0"/>
    </xf>
    <xf numFmtId="165" fontId="114" fillId="15" borderId="1" xfId="28" applyFont="1" applyFill="1" applyBorder="1"/>
    <xf numFmtId="0" fontId="96" fillId="0" borderId="1" xfId="0" applyFont="1" applyFill="1" applyBorder="1" applyAlignment="1">
      <alignment wrapText="1"/>
    </xf>
    <xf numFmtId="165" fontId="108" fillId="15" borderId="1" xfId="28" applyFont="1" applyFill="1" applyBorder="1"/>
    <xf numFmtId="0" fontId="28" fillId="0" borderId="1" xfId="44" applyFont="1" applyFill="1" applyBorder="1" applyAlignment="1">
      <alignment horizontal="left" vertical="center" wrapText="1"/>
    </xf>
    <xf numFmtId="0" fontId="108" fillId="15" borderId="1" xfId="0" applyFont="1" applyFill="1" applyBorder="1" applyAlignment="1">
      <alignment horizontal="center" vertical="center" wrapText="1"/>
    </xf>
    <xf numFmtId="0" fontId="108" fillId="15" borderId="1" xfId="0" applyFont="1" applyFill="1" applyBorder="1" applyAlignment="1">
      <alignment vertical="center" wrapText="1"/>
    </xf>
    <xf numFmtId="167" fontId="96" fillId="15" borderId="1" xfId="44" applyNumberFormat="1" applyFont="1" applyFill="1" applyBorder="1" applyAlignment="1">
      <alignment horizontal="center" vertical="center"/>
    </xf>
    <xf numFmtId="0" fontId="96" fillId="0" borderId="1" xfId="44" applyFont="1" applyFill="1" applyBorder="1" applyAlignment="1">
      <alignment wrapText="1"/>
    </xf>
    <xf numFmtId="0" fontId="94" fillId="19" borderId="1" xfId="44" applyFont="1" applyFill="1" applyBorder="1"/>
    <xf numFmtId="167" fontId="88" fillId="19" borderId="1" xfId="44" applyNumberFormat="1" applyFont="1" applyFill="1" applyBorder="1" applyAlignment="1">
      <alignment horizontal="center" vertical="center"/>
    </xf>
    <xf numFmtId="0" fontId="96" fillId="19" borderId="1" xfId="44" applyFont="1" applyFill="1" applyBorder="1"/>
    <xf numFmtId="4" fontId="25" fillId="0" borderId="1" xfId="6" applyNumberFormat="1" applyFont="1" applyFill="1" applyBorder="1" applyAlignment="1" applyProtection="1">
      <alignment horizontal="center" vertical="center" wrapText="1"/>
      <protection locked="0"/>
    </xf>
    <xf numFmtId="0" fontId="25" fillId="0" borderId="0" xfId="6" applyFont="1" applyFill="1" applyProtection="1">
      <protection locked="0"/>
    </xf>
    <xf numFmtId="0" fontId="22" fillId="0" borderId="0" xfId="6" applyFont="1" applyAlignment="1" applyProtection="1">
      <alignment horizontal="left"/>
      <protection locked="0"/>
    </xf>
    <xf numFmtId="165" fontId="22" fillId="0" borderId="0" xfId="49" applyFont="1" applyProtection="1">
      <protection locked="0"/>
    </xf>
    <xf numFmtId="165" fontId="114" fillId="26" borderId="1" xfId="49" applyFont="1" applyFill="1" applyBorder="1" applyAlignment="1">
      <alignment horizontal="center" vertical="center"/>
    </xf>
    <xf numFmtId="165" fontId="95" fillId="26" borderId="1" xfId="49" applyFont="1" applyFill="1" applyBorder="1"/>
    <xf numFmtId="165" fontId="95" fillId="0" borderId="1" xfId="49" applyFont="1" applyFill="1" applyBorder="1"/>
    <xf numFmtId="0" fontId="95" fillId="0" borderId="1" xfId="0" applyFont="1" applyBorder="1" applyAlignment="1">
      <alignment vertical="center" wrapText="1"/>
    </xf>
    <xf numFmtId="0" fontId="33" fillId="26" borderId="1" xfId="45" applyFont="1" applyFill="1" applyBorder="1" applyAlignment="1">
      <alignment horizontal="center" vertical="center" wrapText="1"/>
    </xf>
    <xf numFmtId="0" fontId="95" fillId="27" borderId="65" xfId="45" applyFont="1" applyFill="1" applyBorder="1" applyAlignment="1"/>
    <xf numFmtId="0" fontId="114" fillId="27" borderId="64" xfId="45" applyFont="1" applyFill="1" applyBorder="1" applyAlignment="1"/>
    <xf numFmtId="165" fontId="114" fillId="27" borderId="64" xfId="49" applyFont="1" applyFill="1" applyBorder="1" applyAlignment="1">
      <alignment horizontal="center" vertical="center"/>
    </xf>
    <xf numFmtId="0" fontId="47" fillId="28" borderId="1" xfId="0" applyFont="1" applyFill="1" applyBorder="1" applyAlignment="1">
      <alignment vertical="center" wrapText="1"/>
    </xf>
    <xf numFmtId="167" fontId="114" fillId="24" borderId="1" xfId="50" applyNumberFormat="1" applyFont="1" applyFill="1" applyBorder="1" applyAlignment="1">
      <alignment horizontal="center" vertical="center" wrapText="1"/>
    </xf>
    <xf numFmtId="0" fontId="47" fillId="24" borderId="1" xfId="50" applyFont="1" applyFill="1" applyBorder="1" applyAlignment="1">
      <alignment horizontal="center" vertical="center" wrapText="1"/>
    </xf>
    <xf numFmtId="0" fontId="95" fillId="0" borderId="1" xfId="50" applyFont="1" applyFill="1" applyBorder="1"/>
    <xf numFmtId="0" fontId="114" fillId="24" borderId="1" xfId="50" applyFont="1" applyFill="1" applyBorder="1" applyAlignment="1">
      <alignment horizontal="center" vertical="center" wrapText="1"/>
    </xf>
    <xf numFmtId="0" fontId="95" fillId="24" borderId="1" xfId="50" applyFont="1" applyFill="1" applyBorder="1"/>
    <xf numFmtId="165" fontId="108" fillId="24" borderId="1" xfId="51" applyFont="1" applyFill="1" applyBorder="1" applyAlignment="1">
      <alignment horizontal="left" vertical="center" wrapText="1"/>
    </xf>
    <xf numFmtId="0" fontId="95" fillId="0" borderId="41" xfId="50" applyFont="1" applyFill="1" applyBorder="1"/>
    <xf numFmtId="165" fontId="114" fillId="24" borderId="64" xfId="51" applyFont="1" applyFill="1" applyBorder="1"/>
    <xf numFmtId="165" fontId="114" fillId="24" borderId="64" xfId="51" applyFont="1" applyFill="1" applyBorder="1" applyAlignment="1">
      <alignment horizontal="center" vertical="center"/>
    </xf>
    <xf numFmtId="167" fontId="114" fillId="24" borderId="64" xfId="51" applyNumberFormat="1" applyFont="1" applyFill="1" applyBorder="1" applyAlignment="1">
      <alignment horizontal="center" vertical="center"/>
    </xf>
    <xf numFmtId="165" fontId="88" fillId="6" borderId="64" xfId="40" applyFont="1" applyFill="1" applyBorder="1"/>
    <xf numFmtId="4" fontId="88" fillId="6" borderId="64" xfId="40" applyNumberFormat="1" applyFont="1" applyFill="1" applyBorder="1" applyAlignment="1">
      <alignment horizontal="center" vertical="center"/>
    </xf>
    <xf numFmtId="165" fontId="96" fillId="0" borderId="1" xfId="28" applyFont="1" applyFill="1" applyBorder="1"/>
    <xf numFmtId="165" fontId="96" fillId="0" borderId="1" xfId="46" applyNumberFormat="1" applyFont="1" applyBorder="1"/>
    <xf numFmtId="0" fontId="96" fillId="0" borderId="1" xfId="46" applyFont="1" applyBorder="1" applyAlignment="1">
      <alignment horizontal="center" vertical="center" wrapText="1"/>
    </xf>
    <xf numFmtId="165" fontId="96" fillId="0" borderId="1" xfId="28" applyFont="1" applyBorder="1"/>
    <xf numFmtId="0" fontId="85" fillId="19" borderId="1" xfId="46" applyFont="1" applyFill="1" applyBorder="1"/>
    <xf numFmtId="0" fontId="96" fillId="19" borderId="1" xfId="46" applyFont="1" applyFill="1" applyBorder="1"/>
    <xf numFmtId="0" fontId="96" fillId="0" borderId="21" xfId="46" applyFont="1" applyBorder="1"/>
    <xf numFmtId="2" fontId="96" fillId="0" borderId="21" xfId="46" applyNumberFormat="1" applyFont="1" applyBorder="1"/>
    <xf numFmtId="2" fontId="96" fillId="0" borderId="21" xfId="46" applyNumberFormat="1" applyFont="1" applyBorder="1" applyAlignment="1">
      <alignment horizontal="center"/>
    </xf>
    <xf numFmtId="0" fontId="85" fillId="0" borderId="1" xfId="46" applyFont="1" applyBorder="1"/>
    <xf numFmtId="0" fontId="96" fillId="0" borderId="12" xfId="46" applyFont="1" applyBorder="1"/>
    <xf numFmtId="0" fontId="105" fillId="22" borderId="1" xfId="6" applyFont="1" applyFill="1" applyBorder="1" applyAlignment="1" applyProtection="1">
      <alignment horizontal="center" vertical="center" wrapText="1"/>
    </xf>
    <xf numFmtId="165" fontId="28" fillId="12" borderId="1" xfId="28" applyFont="1" applyFill="1" applyBorder="1" applyAlignment="1">
      <alignment horizontal="center"/>
    </xf>
    <xf numFmtId="165" fontId="25" fillId="12" borderId="1" xfId="28" applyFont="1" applyFill="1" applyBorder="1" applyAlignment="1">
      <alignment horizontal="center"/>
    </xf>
    <xf numFmtId="173" fontId="25" fillId="0" borderId="8" xfId="30" applyNumberFormat="1" applyFont="1" applyBorder="1" applyAlignment="1" applyProtection="1">
      <alignment horizontal="right" wrapText="1"/>
    </xf>
    <xf numFmtId="4" fontId="25" fillId="0" borderId="1" xfId="24" applyNumberFormat="1" applyFont="1" applyBorder="1" applyAlignment="1">
      <alignment horizontal="right" wrapText="1"/>
    </xf>
    <xf numFmtId="173" fontId="25" fillId="0" borderId="10" xfId="29" applyNumberFormat="1" applyFont="1" applyBorder="1" applyAlignment="1" applyProtection="1">
      <alignment wrapText="1"/>
    </xf>
    <xf numFmtId="0" fontId="25" fillId="0" borderId="8" xfId="0" applyFont="1" applyBorder="1" applyAlignment="1"/>
    <xf numFmtId="165" fontId="25" fillId="0" borderId="10" xfId="0" applyNumberFormat="1" applyFont="1" applyBorder="1" applyAlignment="1"/>
    <xf numFmtId="0" fontId="25" fillId="0" borderId="37" xfId="24" applyFont="1" applyFill="1" applyBorder="1" applyAlignment="1">
      <alignment horizontal="center" wrapText="1"/>
    </xf>
    <xf numFmtId="0" fontId="27" fillId="0" borderId="1" xfId="0" applyFont="1" applyFill="1" applyBorder="1" applyAlignment="1"/>
    <xf numFmtId="165" fontId="54" fillId="4" borderId="1" xfId="28" applyFont="1" applyFill="1" applyBorder="1" applyAlignment="1" applyProtection="1">
      <alignment vertical="top"/>
    </xf>
    <xf numFmtId="165" fontId="53" fillId="4" borderId="1" xfId="28" applyFont="1" applyFill="1" applyBorder="1" applyAlignment="1" applyProtection="1">
      <alignment vertical="top"/>
    </xf>
    <xf numFmtId="4" fontId="51" fillId="0" borderId="1" xfId="6" applyNumberFormat="1" applyFont="1" applyFill="1" applyBorder="1" applyAlignment="1" applyProtection="1">
      <alignment vertical="top"/>
    </xf>
    <xf numFmtId="4" fontId="53" fillId="4" borderId="1" xfId="6" applyNumberFormat="1" applyFont="1" applyFill="1" applyBorder="1" applyAlignment="1" applyProtection="1">
      <alignment vertical="top"/>
    </xf>
    <xf numFmtId="4" fontId="54" fillId="4" borderId="1" xfId="6" applyNumberFormat="1" applyFont="1" applyFill="1" applyBorder="1" applyAlignment="1" applyProtection="1">
      <alignment vertical="top"/>
    </xf>
    <xf numFmtId="4" fontId="52" fillId="0" borderId="1" xfId="6" applyNumberFormat="1" applyFont="1" applyFill="1" applyBorder="1" applyAlignment="1" applyProtection="1">
      <alignment vertical="top"/>
    </xf>
    <xf numFmtId="165" fontId="44" fillId="0" borderId="0" xfId="28" applyFont="1" applyAlignment="1">
      <alignment horizontal="center" vertical="center" wrapText="1"/>
    </xf>
    <xf numFmtId="165" fontId="50" fillId="0" borderId="0" xfId="28" applyFont="1" applyAlignment="1">
      <alignment horizontal="center" wrapText="1"/>
    </xf>
    <xf numFmtId="165" fontId="51" fillId="0" borderId="1" xfId="28" applyFont="1" applyFill="1" applyBorder="1" applyAlignment="1" applyProtection="1">
      <alignment horizontal="center" vertical="center" wrapText="1"/>
    </xf>
    <xf numFmtId="165" fontId="51" fillId="0" borderId="1" xfId="28" applyFont="1" applyFill="1" applyBorder="1" applyAlignment="1" applyProtection="1">
      <alignment vertical="top"/>
    </xf>
    <xf numFmtId="165" fontId="51" fillId="4" borderId="1" xfId="28" applyFont="1" applyFill="1" applyBorder="1" applyAlignment="1" applyProtection="1">
      <alignment vertical="top"/>
    </xf>
    <xf numFmtId="165" fontId="24" fillId="0" borderId="0" xfId="28" applyFont="1"/>
    <xf numFmtId="0" fontId="27" fillId="17" borderId="6" xfId="6" applyFont="1" applyFill="1" applyBorder="1" applyAlignment="1">
      <alignment horizontal="center" vertical="center" wrapText="1"/>
    </xf>
    <xf numFmtId="4" fontId="30" fillId="0" borderId="0" xfId="6" applyNumberFormat="1" applyFont="1" applyAlignment="1"/>
    <xf numFmtId="49" fontId="62" fillId="0" borderId="0" xfId="0" applyNumberFormat="1" applyFont="1" applyFill="1" applyBorder="1" applyAlignment="1" applyProtection="1">
      <alignment horizontal="center" vertical="center" wrapText="1"/>
    </xf>
    <xf numFmtId="4" fontId="21" fillId="0" borderId="1" xfId="7" applyNumberFormat="1" applyFont="1" applyFill="1" applyBorder="1" applyAlignment="1">
      <alignment horizontal="center" vertical="center"/>
    </xf>
    <xf numFmtId="4" fontId="25" fillId="0" borderId="1" xfId="0" applyNumberFormat="1" applyFont="1" applyFill="1" applyBorder="1" applyAlignment="1" applyProtection="1">
      <alignment horizontal="center" vertical="center" wrapText="1"/>
      <protection locked="0"/>
    </xf>
    <xf numFmtId="4" fontId="27" fillId="16" borderId="1" xfId="7" applyNumberFormat="1" applyFont="1" applyFill="1" applyBorder="1" applyAlignment="1">
      <alignment horizontal="center"/>
    </xf>
    <xf numFmtId="165" fontId="28" fillId="0" borderId="1" xfId="28" applyNumberFormat="1" applyFont="1" applyFill="1" applyBorder="1" applyAlignment="1">
      <alignment horizontal="center" vertical="center" wrapText="1"/>
    </xf>
    <xf numFmtId="0" fontId="50" fillId="4" borderId="1" xfId="0" applyFont="1" applyFill="1" applyBorder="1" applyAlignment="1">
      <alignment horizontal="center" vertical="center" wrapText="1"/>
    </xf>
    <xf numFmtId="0" fontId="50" fillId="4" borderId="1" xfId="0" applyNumberFormat="1" applyFont="1" applyFill="1" applyBorder="1" applyAlignment="1">
      <alignment horizontal="center" vertical="center" wrapText="1"/>
    </xf>
    <xf numFmtId="0" fontId="58" fillId="4" borderId="33" xfId="6" applyNumberFormat="1" applyFont="1" applyFill="1" applyBorder="1" applyAlignment="1">
      <alignment horizontal="center" vertical="center" wrapText="1"/>
    </xf>
    <xf numFmtId="0" fontId="58" fillId="33" borderId="1" xfId="6" applyNumberFormat="1" applyFont="1" applyFill="1" applyBorder="1" applyAlignment="1">
      <alignment horizontal="center" vertical="center" wrapText="1"/>
    </xf>
    <xf numFmtId="1" fontId="58" fillId="4" borderId="8" xfId="6" applyNumberFormat="1" applyFont="1" applyFill="1" applyBorder="1" applyAlignment="1">
      <alignment vertical="center" wrapText="1"/>
    </xf>
    <xf numFmtId="165" fontId="50" fillId="4" borderId="1" xfId="0" applyNumberFormat="1" applyFont="1" applyFill="1" applyBorder="1" applyAlignment="1">
      <alignment horizontal="left" vertical="center" wrapText="1"/>
    </xf>
    <xf numFmtId="165" fontId="118" fillId="4" borderId="1" xfId="0" applyNumberFormat="1" applyFont="1" applyFill="1" applyBorder="1"/>
    <xf numFmtId="0" fontId="118" fillId="4" borderId="1" xfId="0" applyFont="1" applyFill="1" applyBorder="1" applyAlignment="1">
      <alignment horizontal="center"/>
    </xf>
    <xf numFmtId="165" fontId="119" fillId="4" borderId="1" xfId="0" applyNumberFormat="1" applyFont="1" applyFill="1" applyBorder="1" applyAlignment="1"/>
    <xf numFmtId="3" fontId="58" fillId="4" borderId="5" xfId="6" applyNumberFormat="1" applyFont="1" applyFill="1" applyBorder="1" applyAlignment="1">
      <alignment horizontal="center" vertical="center" wrapText="1"/>
    </xf>
    <xf numFmtId="0" fontId="120" fillId="0" borderId="8" xfId="6" applyFont="1" applyFill="1" applyBorder="1" applyAlignment="1">
      <alignment horizontal="center" vertical="center" wrapText="1"/>
    </xf>
    <xf numFmtId="0" fontId="0" fillId="0" borderId="1" xfId="0" applyNumberFormat="1" applyBorder="1" applyAlignment="1">
      <alignment horizontal="center" vertical="top"/>
    </xf>
    <xf numFmtId="0" fontId="23" fillId="0" borderId="1" xfId="0" applyNumberFormat="1" applyFont="1" applyBorder="1" applyAlignment="1"/>
    <xf numFmtId="0" fontId="23" fillId="0" borderId="9" xfId="0" applyNumberFormat="1" applyFont="1" applyBorder="1" applyAlignment="1"/>
    <xf numFmtId="165" fontId="23" fillId="0" borderId="10" xfId="6" applyNumberFormat="1" applyFont="1" applyFill="1" applyBorder="1" applyAlignment="1"/>
    <xf numFmtId="0" fontId="120" fillId="0" borderId="3" xfId="6" applyFont="1" applyFill="1" applyBorder="1" applyAlignment="1">
      <alignment horizontal="center" vertical="center" wrapText="1"/>
    </xf>
    <xf numFmtId="4" fontId="22" fillId="0" borderId="2" xfId="0" applyNumberFormat="1" applyFont="1" applyBorder="1" applyAlignment="1">
      <alignment vertical="center" wrapText="1"/>
    </xf>
    <xf numFmtId="4" fontId="22" fillId="0" borderId="2" xfId="0" applyNumberFormat="1" applyFont="1" applyBorder="1" applyAlignment="1">
      <alignment horizontal="center" vertical="center" wrapText="1"/>
    </xf>
    <xf numFmtId="4" fontId="57" fillId="0" borderId="2" xfId="6" applyNumberFormat="1" applyFont="1" applyFill="1" applyBorder="1" applyAlignment="1">
      <alignment horizontal="center" vertical="center" wrapText="1"/>
    </xf>
    <xf numFmtId="0" fontId="57" fillId="0" borderId="2" xfId="6" applyNumberFormat="1" applyFont="1" applyFill="1" applyBorder="1" applyAlignment="1">
      <alignment horizontal="center" vertical="center" wrapText="1"/>
    </xf>
    <xf numFmtId="0" fontId="57" fillId="0" borderId="2" xfId="6" applyNumberFormat="1" applyFont="1" applyFill="1" applyBorder="1" applyAlignment="1">
      <alignment horizontal="center" vertical="center"/>
    </xf>
    <xf numFmtId="4" fontId="49" fillId="0" borderId="0" xfId="6" applyNumberFormat="1" applyFont="1" applyFill="1" applyBorder="1" applyAlignment="1">
      <alignment horizontal="center" vertical="center" wrapText="1"/>
    </xf>
    <xf numFmtId="165" fontId="21" fillId="3" borderId="1" xfId="49" applyNumberFormat="1" applyFont="1" applyFill="1" applyBorder="1" applyAlignment="1">
      <alignment horizontal="center" vertical="center" wrapText="1"/>
    </xf>
    <xf numFmtId="165" fontId="28" fillId="3" borderId="1" xfId="49" applyNumberFormat="1" applyFont="1" applyFill="1" applyBorder="1" applyAlignment="1">
      <alignment horizontal="center" vertical="center" wrapText="1"/>
    </xf>
    <xf numFmtId="1" fontId="57" fillId="0" borderId="2" xfId="6" applyNumberFormat="1" applyFont="1" applyFill="1" applyBorder="1" applyAlignment="1">
      <alignment horizontal="center" vertical="center"/>
    </xf>
    <xf numFmtId="165" fontId="113" fillId="4" borderId="1" xfId="28" applyFont="1" applyFill="1" applyBorder="1" applyAlignment="1">
      <alignment horizontal="center"/>
    </xf>
    <xf numFmtId="0" fontId="121" fillId="0" borderId="1" xfId="50" applyFont="1" applyBorder="1" applyAlignment="1">
      <alignment horizontal="center" vertical="center"/>
    </xf>
    <xf numFmtId="0" fontId="28" fillId="0" borderId="1" xfId="50" applyFont="1" applyBorder="1" applyAlignment="1">
      <alignment horizontal="left" vertical="center" wrapText="1"/>
    </xf>
    <xf numFmtId="0" fontId="28" fillId="0" borderId="1" xfId="56" applyFont="1" applyBorder="1" applyAlignment="1">
      <alignment horizontal="left" wrapText="1"/>
    </xf>
    <xf numFmtId="0" fontId="121" fillId="0" borderId="1" xfId="50" applyFont="1" applyBorder="1"/>
    <xf numFmtId="0" fontId="96" fillId="0" borderId="1" xfId="50" applyFont="1" applyFill="1" applyBorder="1" applyAlignment="1">
      <alignment wrapText="1"/>
    </xf>
    <xf numFmtId="0" fontId="96" fillId="0" borderId="9" xfId="50" applyFont="1" applyFill="1" applyBorder="1" applyAlignment="1">
      <alignment horizontal="center" vertical="center"/>
    </xf>
    <xf numFmtId="0" fontId="96" fillId="0" borderId="1" xfId="50" applyFont="1" applyFill="1" applyBorder="1" applyAlignment="1">
      <alignment vertical="center" wrapText="1"/>
    </xf>
    <xf numFmtId="0" fontId="28" fillId="0" borderId="1" xfId="50" applyFont="1" applyFill="1" applyBorder="1" applyAlignment="1">
      <alignment horizontal="left" vertical="center" wrapText="1"/>
    </xf>
    <xf numFmtId="0" fontId="96" fillId="0" borderId="1" xfId="44" applyFont="1" applyFill="1" applyBorder="1" applyAlignment="1">
      <alignment horizontal="center" vertical="center"/>
    </xf>
    <xf numFmtId="0" fontId="127" fillId="0" borderId="1" xfId="0" applyFont="1" applyBorder="1" applyAlignment="1">
      <alignment horizontal="center" vertical="center" wrapText="1"/>
    </xf>
    <xf numFmtId="0" fontId="121" fillId="0" borderId="1" xfId="57" applyFont="1" applyBorder="1" applyAlignment="1">
      <alignment wrapText="1"/>
    </xf>
    <xf numFmtId="0" fontId="121" fillId="0" borderId="1" xfId="121" applyFont="1" applyBorder="1" applyAlignment="1">
      <alignment horizontal="center" vertical="center"/>
    </xf>
    <xf numFmtId="0" fontId="121" fillId="0" borderId="1" xfId="121" applyFont="1" applyBorder="1" applyAlignment="1">
      <alignment wrapText="1"/>
    </xf>
    <xf numFmtId="0" fontId="28" fillId="0" borderId="1" xfId="121" applyFont="1" applyBorder="1" applyAlignment="1">
      <alignment horizontal="left" vertical="center" wrapText="1"/>
    </xf>
    <xf numFmtId="0" fontId="121" fillId="0" borderId="1" xfId="121" applyFont="1" applyBorder="1" applyAlignment="1">
      <alignment horizontal="left" vertical="center" wrapText="1"/>
    </xf>
    <xf numFmtId="0" fontId="22" fillId="0" borderId="2" xfId="6" applyNumberFormat="1" applyFont="1" applyFill="1" applyBorder="1" applyAlignment="1">
      <alignment horizontal="center" vertical="center" wrapText="1"/>
    </xf>
    <xf numFmtId="0" fontId="0" fillId="0" borderId="1" xfId="0" applyFont="1" applyBorder="1" applyAlignment="1">
      <alignment horizontal="center"/>
    </xf>
    <xf numFmtId="165" fontId="28" fillId="0" borderId="6" xfId="28" applyNumberFormat="1" applyFont="1" applyFill="1" applyBorder="1" applyAlignment="1">
      <alignment vertical="center" wrapText="1"/>
    </xf>
    <xf numFmtId="0" fontId="28" fillId="0" borderId="0" xfId="193" applyFont="1" applyFill="1"/>
    <xf numFmtId="4" fontId="25" fillId="0" borderId="1" xfId="0" applyNumberFormat="1" applyFont="1" applyFill="1" applyBorder="1" applyAlignment="1" applyProtection="1">
      <alignment horizontal="center" vertical="center"/>
    </xf>
    <xf numFmtId="4" fontId="27" fillId="3" borderId="1" xfId="0" applyNumberFormat="1" applyFont="1" applyFill="1" applyBorder="1" applyProtection="1"/>
    <xf numFmtId="4" fontId="25" fillId="12" borderId="1" xfId="29" applyNumberFormat="1" applyFont="1" applyFill="1" applyBorder="1" applyAlignment="1" applyProtection="1">
      <alignment horizontal="center" vertical="center"/>
    </xf>
    <xf numFmtId="3" fontId="25" fillId="3" borderId="1" xfId="0" applyNumberFormat="1" applyFont="1" applyFill="1" applyBorder="1" applyAlignment="1" applyProtection="1">
      <alignment horizontal="center"/>
    </xf>
    <xf numFmtId="49" fontId="50" fillId="35" borderId="1" xfId="0" applyNumberFormat="1" applyFont="1" applyFill="1" applyBorder="1" applyAlignment="1" applyProtection="1">
      <alignment horizontal="center" vertical="center" wrapText="1"/>
    </xf>
    <xf numFmtId="0" fontId="28" fillId="3" borderId="0" xfId="193" applyFont="1" applyFill="1" applyBorder="1"/>
    <xf numFmtId="49" fontId="129" fillId="3" borderId="0" xfId="0" applyNumberFormat="1" applyFont="1" applyFill="1" applyAlignment="1" applyProtection="1">
      <alignment horizontal="center" vertical="center" wrapText="1"/>
      <protection locked="0"/>
    </xf>
    <xf numFmtId="4" fontId="25" fillId="3" borderId="1" xfId="0" applyNumberFormat="1" applyFont="1" applyFill="1" applyBorder="1" applyAlignment="1" applyProtection="1">
      <alignment horizontal="center"/>
    </xf>
    <xf numFmtId="0" fontId="25" fillId="15" borderId="1" xfId="0" applyFont="1" applyFill="1" applyBorder="1" applyAlignment="1" applyProtection="1">
      <alignment horizontal="left"/>
    </xf>
    <xf numFmtId="0" fontId="25" fillId="3" borderId="1" xfId="0"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49" fontId="50" fillId="10" borderId="1" xfId="0" applyNumberFormat="1" applyFont="1" applyFill="1" applyBorder="1" applyAlignment="1" applyProtection="1">
      <alignment horizontal="center" vertical="center" wrapText="1"/>
      <protection locked="0"/>
    </xf>
    <xf numFmtId="0" fontId="28" fillId="0" borderId="0" xfId="193" applyFont="1" applyFill="1" applyBorder="1"/>
    <xf numFmtId="49" fontId="129" fillId="0" borderId="0" xfId="0" applyNumberFormat="1" applyFont="1" applyAlignment="1" applyProtection="1">
      <alignment horizontal="center" vertical="center" wrapText="1"/>
      <protection locked="0"/>
    </xf>
    <xf numFmtId="0" fontId="104" fillId="0" borderId="1" xfId="0" applyFont="1" applyBorder="1"/>
    <xf numFmtId="165" fontId="127" fillId="0" borderId="1" xfId="0" applyNumberFormat="1" applyFont="1" applyBorder="1" applyAlignment="1">
      <alignment vertical="center" wrapText="1"/>
    </xf>
    <xf numFmtId="0" fontId="127" fillId="0" borderId="1" xfId="0" applyFont="1" applyBorder="1" applyAlignment="1">
      <alignment vertical="center" wrapText="1"/>
    </xf>
    <xf numFmtId="0" fontId="104" fillId="0" borderId="1" xfId="0" applyFont="1" applyBorder="1" applyAlignment="1"/>
    <xf numFmtId="0" fontId="94" fillId="18" borderId="1" xfId="0" applyFont="1" applyFill="1" applyBorder="1" applyAlignment="1"/>
    <xf numFmtId="0" fontId="128" fillId="0" borderId="1" xfId="0" applyFont="1" applyBorder="1" applyAlignment="1">
      <alignment horizontal="center" vertical="center"/>
    </xf>
    <xf numFmtId="0" fontId="104" fillId="0" borderId="0" xfId="0" applyFont="1"/>
    <xf numFmtId="0" fontId="21" fillId="3" borderId="0" xfId="6" applyFont="1" applyFill="1" applyBorder="1" applyAlignment="1">
      <alignment horizontal="center" vertical="center" wrapText="1"/>
    </xf>
    <xf numFmtId="1" fontId="21" fillId="36" borderId="1" xfId="14" applyNumberFormat="1" applyFont="1" applyFill="1" applyBorder="1" applyAlignment="1">
      <alignment horizontal="center" vertical="center"/>
    </xf>
    <xf numFmtId="4" fontId="21" fillId="36" borderId="1" xfId="14" applyNumberFormat="1" applyFont="1" applyFill="1" applyBorder="1" applyAlignment="1">
      <alignment horizontal="center" vertical="center"/>
    </xf>
    <xf numFmtId="0" fontId="27" fillId="17" borderId="59" xfId="6" applyFont="1" applyFill="1" applyBorder="1" applyAlignment="1">
      <alignment horizontal="center" vertical="center" wrapText="1"/>
    </xf>
    <xf numFmtId="0" fontId="68" fillId="3" borderId="0" xfId="0" applyFont="1" applyFill="1" applyAlignment="1">
      <alignment horizontal="center"/>
    </xf>
    <xf numFmtId="0" fontId="131" fillId="0" borderId="0" xfId="194" applyFont="1" applyFill="1" applyBorder="1" applyAlignment="1">
      <alignment vertical="center" wrapText="1"/>
    </xf>
    <xf numFmtId="0" fontId="23" fillId="0" borderId="0" xfId="7"/>
    <xf numFmtId="0" fontId="96" fillId="0" borderId="0" xfId="5" applyFont="1" applyAlignment="1">
      <alignment vertical="center" wrapText="1"/>
    </xf>
    <xf numFmtId="0" fontId="96" fillId="0" borderId="0" xfId="5" applyFont="1"/>
    <xf numFmtId="164" fontId="28" fillId="0" borderId="0" xfId="1" applyFont="1" applyAlignment="1">
      <alignment horizontal="right" vertical="center" wrapText="1"/>
    </xf>
    <xf numFmtId="164" fontId="28" fillId="0" borderId="0" xfId="1" applyFont="1" applyAlignment="1">
      <alignment vertical="center" wrapText="1"/>
    </xf>
    <xf numFmtId="0" fontId="96" fillId="0" borderId="1" xfId="5" applyFont="1" applyBorder="1" applyAlignment="1">
      <alignment horizontal="center" vertical="center" wrapText="1"/>
    </xf>
    <xf numFmtId="0" fontId="96" fillId="0" borderId="0" xfId="5" applyFont="1" applyAlignment="1">
      <alignment horizontal="right" vertical="center"/>
    </xf>
    <xf numFmtId="14" fontId="96" fillId="0" borderId="1" xfId="5" applyNumberFormat="1" applyFont="1" applyFill="1" applyBorder="1" applyAlignment="1">
      <alignment horizontal="center" vertical="center" wrapText="1"/>
    </xf>
    <xf numFmtId="0" fontId="28" fillId="0" borderId="0" xfId="0" applyFont="1" applyFill="1" applyAlignment="1"/>
    <xf numFmtId="0" fontId="28" fillId="0" borderId="0" xfId="0" applyFont="1" applyFill="1" applyAlignment="1">
      <alignment horizontal="center"/>
    </xf>
    <xf numFmtId="0" fontId="28" fillId="0" borderId="0" xfId="0" applyFont="1" applyFill="1"/>
    <xf numFmtId="0" fontId="28" fillId="0" borderId="0" xfId="0" applyFont="1" applyFill="1" applyAlignment="1">
      <alignment horizontal="center" vertical="center"/>
    </xf>
    <xf numFmtId="0" fontId="28" fillId="0" borderId="1" xfId="0" applyFont="1" applyFill="1" applyBorder="1" applyAlignment="1">
      <alignment horizontal="center" vertical="center" wrapText="1"/>
    </xf>
    <xf numFmtId="4" fontId="28" fillId="0" borderId="0" xfId="0" applyNumberFormat="1" applyFont="1" applyFill="1"/>
    <xf numFmtId="0" fontId="28" fillId="0" borderId="2" xfId="0" applyFont="1" applyFill="1" applyBorder="1" applyAlignment="1">
      <alignment horizontal="center" vertical="center" wrapText="1"/>
    </xf>
    <xf numFmtId="0" fontId="28" fillId="0" borderId="7" xfId="0" applyFont="1" applyFill="1" applyBorder="1" applyAlignment="1">
      <alignment wrapText="1"/>
    </xf>
    <xf numFmtId="49" fontId="28" fillId="0" borderId="6" xfId="0" applyNumberFormat="1" applyFont="1" applyFill="1" applyBorder="1" applyAlignment="1">
      <alignment horizontal="center" vertical="center" wrapText="1"/>
    </xf>
    <xf numFmtId="0" fontId="28" fillId="0" borderId="6" xfId="0" applyFont="1" applyFill="1" applyBorder="1" applyAlignment="1">
      <alignment horizontal="center" vertical="center" wrapText="1"/>
    </xf>
    <xf numFmtId="4" fontId="28" fillId="0" borderId="6" xfId="0" applyNumberFormat="1" applyFont="1" applyFill="1" applyBorder="1" applyAlignment="1">
      <alignment horizontal="center" vertical="center" wrapText="1"/>
    </xf>
    <xf numFmtId="4" fontId="28" fillId="0" borderId="15" xfId="0" applyNumberFormat="1" applyFont="1" applyFill="1" applyBorder="1" applyAlignment="1">
      <alignment horizontal="center" vertical="center" wrapText="1"/>
    </xf>
    <xf numFmtId="4" fontId="28" fillId="0" borderId="14" xfId="0" applyNumberFormat="1" applyFont="1" applyFill="1" applyBorder="1" applyAlignment="1">
      <alignment horizontal="center" vertical="center" wrapText="1"/>
    </xf>
    <xf numFmtId="0" fontId="28" fillId="0" borderId="3" xfId="0" applyFont="1" applyFill="1" applyBorder="1" applyAlignment="1">
      <alignment wrapText="1"/>
    </xf>
    <xf numFmtId="49" fontId="28" fillId="0" borderId="2" xfId="0" applyNumberFormat="1" applyFont="1" applyFill="1" applyBorder="1" applyAlignment="1">
      <alignment horizontal="center" vertical="center" wrapText="1"/>
    </xf>
    <xf numFmtId="4" fontId="28" fillId="0" borderId="2" xfId="0" applyNumberFormat="1" applyFont="1" applyFill="1" applyBorder="1" applyAlignment="1">
      <alignment horizontal="center" vertical="center" wrapText="1"/>
    </xf>
    <xf numFmtId="4" fontId="28" fillId="0" borderId="24" xfId="0" applyNumberFormat="1" applyFont="1" applyFill="1" applyBorder="1" applyAlignment="1">
      <alignment horizontal="center" vertical="center" wrapText="1"/>
    </xf>
    <xf numFmtId="0" fontId="21" fillId="21" borderId="65" xfId="0" applyFont="1" applyFill="1" applyBorder="1" applyAlignment="1">
      <alignment vertical="center" wrapText="1"/>
    </xf>
    <xf numFmtId="0" fontId="21" fillId="21" borderId="64" xfId="0" applyFont="1" applyFill="1" applyBorder="1" applyAlignment="1">
      <alignment horizontal="center" vertical="center" wrapText="1"/>
    </xf>
    <xf numFmtId="4" fontId="21" fillId="21" borderId="64" xfId="0" applyNumberFormat="1" applyFont="1" applyFill="1" applyBorder="1" applyAlignment="1">
      <alignment horizontal="center" vertical="center" wrapText="1"/>
    </xf>
    <xf numFmtId="4" fontId="21" fillId="37" borderId="0" xfId="0" applyNumberFormat="1" applyFont="1" applyFill="1"/>
    <xf numFmtId="4" fontId="21" fillId="37" borderId="0" xfId="0" applyNumberFormat="1" applyFont="1" applyFill="1" applyAlignment="1">
      <alignment horizontal="center"/>
    </xf>
    <xf numFmtId="0" fontId="21" fillId="37" borderId="0" xfId="0" applyFont="1" applyFill="1"/>
    <xf numFmtId="0" fontId="70" fillId="4" borderId="6" xfId="0" applyFont="1" applyFill="1" applyBorder="1" applyAlignment="1">
      <alignment vertical="center" wrapText="1"/>
    </xf>
    <xf numFmtId="0" fontId="70" fillId="4" borderId="6" xfId="0" applyFont="1" applyFill="1" applyBorder="1" applyAlignment="1">
      <alignment horizontal="center" vertical="center" wrapText="1"/>
    </xf>
    <xf numFmtId="4" fontId="28" fillId="4" borderId="1" xfId="0" applyNumberFormat="1" applyFont="1" applyFill="1" applyBorder="1" applyAlignment="1">
      <alignment horizontal="center" vertical="center" wrapText="1"/>
    </xf>
    <xf numFmtId="4" fontId="70" fillId="4" borderId="6" xfId="0" applyNumberFormat="1" applyFont="1" applyFill="1" applyBorder="1" applyAlignment="1">
      <alignment horizontal="center" vertical="center" wrapText="1"/>
    </xf>
    <xf numFmtId="4" fontId="70" fillId="0" borderId="0" xfId="0" applyNumberFormat="1" applyFont="1" applyFill="1"/>
    <xf numFmtId="0" fontId="70" fillId="0" borderId="0" xfId="0" applyFont="1" applyFill="1" applyAlignment="1">
      <alignment horizontal="center"/>
    </xf>
    <xf numFmtId="0" fontId="70" fillId="0" borderId="0" xfId="0" applyFont="1" applyFill="1"/>
    <xf numFmtId="0" fontId="28" fillId="0" borderId="1" xfId="0" applyFont="1" applyFill="1" applyBorder="1" applyAlignment="1">
      <alignment vertical="center" wrapText="1"/>
    </xf>
    <xf numFmtId="165" fontId="28" fillId="0" borderId="0" xfId="0" applyNumberFormat="1" applyFont="1" applyFill="1" applyAlignment="1">
      <alignment horizontal="center"/>
    </xf>
    <xf numFmtId="0" fontId="70" fillId="4" borderId="1" xfId="0" applyFont="1" applyFill="1" applyBorder="1" applyAlignment="1">
      <alignment vertical="center" wrapText="1"/>
    </xf>
    <xf numFmtId="0" fontId="70" fillId="4" borderId="1" xfId="0" applyFont="1" applyFill="1" applyBorder="1" applyAlignment="1">
      <alignment horizontal="center" vertical="center" wrapText="1"/>
    </xf>
    <xf numFmtId="4" fontId="70" fillId="4" borderId="1" xfId="0" applyNumberFormat="1" applyFont="1" applyFill="1" applyBorder="1" applyAlignment="1">
      <alignment horizontal="center" vertical="center" wrapText="1"/>
    </xf>
    <xf numFmtId="0" fontId="28" fillId="4" borderId="1" xfId="0" applyFont="1" applyFill="1" applyBorder="1" applyAlignment="1">
      <alignment vertical="center" wrapText="1"/>
    </xf>
    <xf numFmtId="0" fontId="28" fillId="4" borderId="1" xfId="0" applyFont="1" applyFill="1" applyBorder="1" applyAlignment="1">
      <alignment horizontal="center" vertical="center" wrapText="1"/>
    </xf>
    <xf numFmtId="0" fontId="28" fillId="4" borderId="0" xfId="0" applyFont="1" applyFill="1"/>
    <xf numFmtId="0" fontId="28" fillId="4" borderId="0" xfId="0" applyFont="1" applyFill="1" applyAlignment="1">
      <alignment horizontal="center"/>
    </xf>
    <xf numFmtId="0" fontId="28" fillId="0" borderId="1" xfId="0" applyFont="1" applyFill="1" applyBorder="1" applyAlignment="1">
      <alignment wrapText="1"/>
    </xf>
    <xf numFmtId="4" fontId="28" fillId="0" borderId="12" xfId="0" applyNumberFormat="1" applyFont="1" applyFill="1" applyBorder="1" applyAlignment="1">
      <alignment horizontal="center" vertical="center" wrapText="1"/>
    </xf>
    <xf numFmtId="0" fontId="138" fillId="21" borderId="65" xfId="0" applyFont="1" applyFill="1" applyBorder="1" applyAlignment="1">
      <alignment vertical="center" wrapText="1"/>
    </xf>
    <xf numFmtId="0" fontId="138" fillId="21" borderId="64" xfId="0" applyFont="1" applyFill="1" applyBorder="1" applyAlignment="1">
      <alignment horizontal="center" vertical="center" wrapText="1"/>
    </xf>
    <xf numFmtId="4" fontId="138" fillId="21" borderId="64" xfId="0" applyNumberFormat="1" applyFont="1" applyFill="1" applyBorder="1" applyAlignment="1">
      <alignment horizontal="center" vertical="center" wrapText="1"/>
    </xf>
    <xf numFmtId="165" fontId="138" fillId="0" borderId="0" xfId="28" applyFont="1" applyFill="1" applyAlignment="1">
      <alignment horizontal="left"/>
    </xf>
    <xf numFmtId="4" fontId="138" fillId="0" borderId="0" xfId="0" applyNumberFormat="1" applyFont="1" applyFill="1" applyAlignment="1">
      <alignment horizontal="center"/>
    </xf>
    <xf numFmtId="4" fontId="138" fillId="0" borderId="0" xfId="0" applyNumberFormat="1" applyFont="1" applyFill="1"/>
    <xf numFmtId="0" fontId="138" fillId="0" borderId="0" xfId="0" applyFont="1" applyFill="1"/>
    <xf numFmtId="0" fontId="28" fillId="4" borderId="6" xfId="0" applyFont="1" applyFill="1" applyBorder="1" applyAlignment="1">
      <alignment vertical="center" wrapText="1"/>
    </xf>
    <xf numFmtId="0" fontId="28" fillId="4" borderId="6" xfId="0" applyFont="1" applyFill="1" applyBorder="1" applyAlignment="1">
      <alignment horizontal="center" vertical="center" wrapText="1"/>
    </xf>
    <xf numFmtId="4" fontId="28" fillId="4" borderId="6" xfId="0" applyNumberFormat="1" applyFont="1" applyFill="1" applyBorder="1" applyAlignment="1">
      <alignment horizontal="center" vertical="center" wrapText="1"/>
    </xf>
    <xf numFmtId="0" fontId="21" fillId="0" borderId="1" xfId="6" applyFont="1" applyFill="1" applyBorder="1" applyAlignment="1">
      <alignment horizontal="center" vertical="center"/>
    </xf>
    <xf numFmtId="2" fontId="21" fillId="0" borderId="1" xfId="6" applyNumberFormat="1" applyFont="1" applyFill="1" applyBorder="1" applyAlignment="1">
      <alignment horizontal="center" vertical="center"/>
    </xf>
    <xf numFmtId="1" fontId="21" fillId="0" borderId="1" xfId="6" applyNumberFormat="1" applyFont="1" applyFill="1" applyBorder="1" applyAlignment="1">
      <alignment horizontal="center" vertical="center"/>
    </xf>
    <xf numFmtId="0" fontId="21" fillId="0" borderId="9" xfId="6" applyFont="1" applyFill="1" applyBorder="1" applyAlignment="1">
      <alignment horizontal="center" vertical="center"/>
    </xf>
    <xf numFmtId="165" fontId="21" fillId="0" borderId="1" xfId="28" applyFont="1" applyFill="1" applyBorder="1"/>
    <xf numFmtId="165" fontId="21" fillId="0" borderId="1" xfId="28" applyFont="1" applyFill="1" applyBorder="1" applyAlignment="1">
      <alignment vertical="center"/>
    </xf>
    <xf numFmtId="170" fontId="21" fillId="0" borderId="1" xfId="28" applyNumberFormat="1" applyFont="1" applyFill="1" applyBorder="1" applyAlignment="1">
      <alignment vertical="center"/>
    </xf>
    <xf numFmtId="4" fontId="28" fillId="0" borderId="1" xfId="0" applyNumberFormat="1" applyFont="1" applyFill="1" applyBorder="1" applyAlignment="1">
      <alignment vertical="center" wrapText="1"/>
    </xf>
    <xf numFmtId="0" fontId="21" fillId="0" borderId="6" xfId="6" applyFont="1" applyFill="1" applyBorder="1" applyAlignment="1">
      <alignment horizontal="center" vertical="center"/>
    </xf>
    <xf numFmtId="165" fontId="21" fillId="0" borderId="6" xfId="28" applyFont="1" applyFill="1" applyBorder="1"/>
    <xf numFmtId="165" fontId="21" fillId="0" borderId="6" xfId="28" applyFont="1" applyFill="1" applyBorder="1" applyAlignment="1">
      <alignment vertical="center"/>
    </xf>
    <xf numFmtId="0" fontId="70" fillId="0" borderId="1" xfId="0" applyFont="1" applyFill="1" applyBorder="1" applyAlignment="1">
      <alignment vertical="center" wrapText="1"/>
    </xf>
    <xf numFmtId="0" fontId="70" fillId="0" borderId="1" xfId="0" applyFont="1" applyFill="1" applyBorder="1" applyAlignment="1">
      <alignment horizontal="center" vertical="center" wrapText="1"/>
    </xf>
    <xf numFmtId="4" fontId="70" fillId="0" borderId="1" xfId="0" applyNumberFormat="1" applyFont="1" applyFill="1" applyBorder="1" applyAlignment="1">
      <alignment vertical="center" wrapText="1"/>
    </xf>
    <xf numFmtId="4" fontId="7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8" fillId="0" borderId="1" xfId="0" applyFont="1" applyFill="1" applyBorder="1"/>
    <xf numFmtId="0" fontId="28" fillId="0" borderId="0" xfId="0" applyFont="1" applyFill="1" applyAlignment="1">
      <alignment wrapText="1"/>
    </xf>
    <xf numFmtId="0" fontId="28" fillId="21" borderId="64" xfId="0" applyFont="1" applyFill="1" applyBorder="1" applyAlignment="1">
      <alignment wrapText="1"/>
    </xf>
    <xf numFmtId="0" fontId="28" fillId="21" borderId="64" xfId="0" applyFont="1" applyFill="1" applyBorder="1" applyAlignment="1">
      <alignment horizontal="center" vertical="center" wrapText="1"/>
    </xf>
    <xf numFmtId="0" fontId="28" fillId="0" borderId="6" xfId="0" applyFont="1" applyFill="1" applyBorder="1" applyAlignment="1">
      <alignment vertical="center" wrapText="1"/>
    </xf>
    <xf numFmtId="0" fontId="28" fillId="0" borderId="12" xfId="0" applyFont="1" applyFill="1" applyBorder="1" applyAlignment="1">
      <alignment wrapText="1"/>
    </xf>
    <xf numFmtId="0" fontId="28" fillId="21" borderId="43" xfId="0" applyFont="1" applyFill="1" applyBorder="1" applyAlignment="1">
      <alignment wrapText="1"/>
    </xf>
    <xf numFmtId="0" fontId="28" fillId="21" borderId="44" xfId="0" applyFont="1" applyFill="1" applyBorder="1" applyAlignment="1">
      <alignment horizontal="center" vertical="center" wrapText="1"/>
    </xf>
    <xf numFmtId="4" fontId="21" fillId="21" borderId="13" xfId="0" applyNumberFormat="1" applyFont="1" applyFill="1" applyBorder="1" applyAlignment="1">
      <alignment horizontal="center" vertical="center" wrapText="1"/>
    </xf>
    <xf numFmtId="0" fontId="28" fillId="0" borderId="3" xfId="0" applyFont="1" applyFill="1" applyBorder="1" applyAlignment="1">
      <alignment vertical="center" wrapText="1"/>
    </xf>
    <xf numFmtId="0" fontId="26" fillId="0" borderId="0" xfId="6" applyFont="1" applyBorder="1" applyAlignment="1">
      <alignment horizontal="left" wrapText="1"/>
    </xf>
    <xf numFmtId="0" fontId="26" fillId="0" borderId="32" xfId="6" applyFont="1" applyBorder="1" applyAlignment="1">
      <alignment horizontal="left" wrapText="1"/>
    </xf>
    <xf numFmtId="0" fontId="26" fillId="0" borderId="0" xfId="6" applyFont="1" applyBorder="1" applyAlignment="1">
      <alignment horizontal="right"/>
    </xf>
    <xf numFmtId="0" fontId="26" fillId="0" borderId="32" xfId="6" applyFont="1" applyBorder="1" applyAlignment="1">
      <alignment vertical="top" wrapText="1"/>
    </xf>
    <xf numFmtId="0" fontId="22" fillId="3" borderId="0" xfId="6" applyFont="1" applyFill="1" applyAlignment="1">
      <alignment horizontal="left"/>
    </xf>
    <xf numFmtId="0" fontId="25" fillId="0" borderId="0" xfId="6" applyFont="1" applyAlignment="1">
      <alignment horizontal="left"/>
    </xf>
    <xf numFmtId="0" fontId="28" fillId="0" borderId="0" xfId="0" applyFont="1" applyFill="1" applyAlignment="1">
      <alignment horizontal="left"/>
    </xf>
    <xf numFmtId="0" fontId="47" fillId="0" borderId="0" xfId="0" applyFont="1" applyAlignment="1">
      <alignment vertical="center"/>
    </xf>
    <xf numFmtId="0" fontId="140" fillId="0" borderId="0" xfId="0" applyFont="1" applyFill="1"/>
    <xf numFmtId="0" fontId="140" fillId="0" borderId="0" xfId="0" applyFont="1"/>
    <xf numFmtId="0" fontId="21" fillId="0" borderId="0" xfId="0" applyFont="1" applyBorder="1" applyAlignment="1">
      <alignment horizontal="center" vertical="center"/>
    </xf>
    <xf numFmtId="0" fontId="140" fillId="0" borderId="0" xfId="0" applyFont="1" applyBorder="1"/>
    <xf numFmtId="0" fontId="21" fillId="0" borderId="0" xfId="0" applyFont="1" applyBorder="1" applyAlignment="1">
      <alignment horizontal="center" vertical="center" wrapText="1"/>
    </xf>
    <xf numFmtId="0" fontId="140" fillId="0" borderId="1" xfId="0" applyFont="1" applyBorder="1" applyAlignment="1">
      <alignment horizontal="center" vertical="center" wrapText="1"/>
    </xf>
    <xf numFmtId="49" fontId="140" fillId="0" borderId="1" xfId="0" applyNumberFormat="1" applyFont="1" applyFill="1" applyBorder="1" applyAlignment="1">
      <alignment horizontal="center" vertical="center" wrapText="1"/>
    </xf>
    <xf numFmtId="0" fontId="144" fillId="15" borderId="0" xfId="0" applyFont="1" applyFill="1" applyBorder="1" applyAlignment="1">
      <alignment horizontal="center"/>
    </xf>
    <xf numFmtId="0" fontId="140" fillId="15" borderId="1" xfId="0" applyFont="1" applyFill="1" applyBorder="1" applyAlignment="1">
      <alignment horizontal="center" vertical="center" wrapText="1"/>
    </xf>
    <xf numFmtId="0" fontId="28" fillId="15" borderId="1" xfId="0" applyFont="1" applyFill="1" applyBorder="1" applyAlignment="1">
      <alignment vertical="center" wrapText="1"/>
    </xf>
    <xf numFmtId="0" fontId="28" fillId="15" borderId="1" xfId="0" applyFont="1" applyFill="1" applyBorder="1" applyAlignment="1">
      <alignment horizontal="center" vertical="center" wrapText="1"/>
    </xf>
    <xf numFmtId="4" fontId="28" fillId="15" borderId="1" xfId="0" applyNumberFormat="1" applyFont="1" applyFill="1" applyBorder="1" applyAlignment="1">
      <alignment vertical="center" wrapText="1"/>
    </xf>
    <xf numFmtId="4" fontId="145" fillId="3" borderId="12" xfId="0" applyNumberFormat="1" applyFont="1" applyFill="1" applyBorder="1"/>
    <xf numFmtId="4" fontId="144" fillId="3" borderId="12" xfId="0" applyNumberFormat="1" applyFont="1" applyFill="1" applyBorder="1"/>
    <xf numFmtId="4" fontId="144" fillId="3" borderId="0" xfId="0" applyNumberFormat="1" applyFont="1" applyFill="1" applyBorder="1"/>
    <xf numFmtId="0" fontId="28" fillId="38" borderId="1" xfId="0" applyFont="1" applyFill="1" applyBorder="1" applyAlignment="1">
      <alignment vertical="center" wrapText="1"/>
    </xf>
    <xf numFmtId="0" fontId="28" fillId="0" borderId="0" xfId="0" applyFont="1" applyBorder="1" applyAlignment="1">
      <alignment horizontal="center"/>
    </xf>
    <xf numFmtId="0" fontId="140" fillId="38" borderId="0" xfId="0" applyFont="1" applyFill="1"/>
    <xf numFmtId="0" fontId="22" fillId="38" borderId="16" xfId="0" applyFont="1" applyFill="1" applyBorder="1" applyAlignment="1">
      <alignment horizontal="right" vertical="center" wrapText="1"/>
    </xf>
    <xf numFmtId="165" fontId="28" fillId="38" borderId="15" xfId="28" applyFont="1" applyFill="1" applyBorder="1" applyAlignment="1">
      <alignment horizontal="center"/>
    </xf>
    <xf numFmtId="165" fontId="28" fillId="38" borderId="15" xfId="28" applyFont="1" applyFill="1" applyBorder="1"/>
    <xf numFmtId="4" fontId="28" fillId="38" borderId="14" xfId="0" applyNumberFormat="1" applyFont="1" applyFill="1" applyBorder="1"/>
    <xf numFmtId="4" fontId="28" fillId="38" borderId="0" xfId="0" applyNumberFormat="1" applyFont="1" applyFill="1" applyBorder="1"/>
    <xf numFmtId="0" fontId="22" fillId="38" borderId="8" xfId="0" applyFont="1" applyFill="1" applyBorder="1" applyAlignment="1">
      <alignment horizontal="right" vertical="center" wrapText="1"/>
    </xf>
    <xf numFmtId="165" fontId="28" fillId="38" borderId="12" xfId="28" applyFont="1" applyFill="1" applyBorder="1"/>
    <xf numFmtId="165" fontId="140" fillId="38" borderId="1" xfId="28" applyFont="1" applyFill="1" applyBorder="1"/>
    <xf numFmtId="0" fontId="140" fillId="38" borderId="10" xfId="0" applyFont="1" applyFill="1" applyBorder="1"/>
    <xf numFmtId="0" fontId="140" fillId="38" borderId="0" xfId="0" applyFont="1" applyFill="1" applyAlignment="1">
      <alignment horizontal="center"/>
    </xf>
    <xf numFmtId="4" fontId="28" fillId="38" borderId="1" xfId="0" applyNumberFormat="1" applyFont="1" applyFill="1" applyBorder="1" applyAlignment="1">
      <alignment vertical="center" wrapText="1"/>
    </xf>
    <xf numFmtId="0" fontId="22" fillId="38" borderId="82" xfId="0" applyFont="1" applyFill="1" applyBorder="1" applyAlignment="1">
      <alignment horizontal="right" vertical="center" wrapText="1"/>
    </xf>
    <xf numFmtId="165" fontId="28" fillId="38" borderId="2" xfId="28" applyFont="1" applyFill="1" applyBorder="1"/>
    <xf numFmtId="165" fontId="140" fillId="38" borderId="2" xfId="28" applyFont="1" applyFill="1" applyBorder="1"/>
    <xf numFmtId="0" fontId="140" fillId="38" borderId="24" xfId="0" applyFont="1" applyFill="1" applyBorder="1"/>
    <xf numFmtId="0" fontId="147" fillId="38" borderId="16" xfId="0" applyFont="1" applyFill="1" applyBorder="1" applyAlignment="1">
      <alignment horizontal="center" vertical="center"/>
    </xf>
    <xf numFmtId="0" fontId="140" fillId="38" borderId="1" xfId="0" applyFont="1" applyFill="1" applyBorder="1" applyAlignment="1">
      <alignment horizontal="center" vertical="center"/>
    </xf>
    <xf numFmtId="0" fontId="140" fillId="38" borderId="0" xfId="0" applyFont="1" applyFill="1" applyBorder="1"/>
    <xf numFmtId="49" fontId="140" fillId="0" borderId="12" xfId="0" applyNumberFormat="1" applyFont="1" applyFill="1" applyBorder="1" applyAlignment="1">
      <alignment horizontal="center" vertical="center" wrapText="1"/>
    </xf>
    <xf numFmtId="4" fontId="28" fillId="0" borderId="9" xfId="0" applyNumberFormat="1" applyFont="1" applyFill="1" applyBorder="1" applyAlignment="1">
      <alignment vertical="center" wrapText="1"/>
    </xf>
    <xf numFmtId="4" fontId="28" fillId="0" borderId="0" xfId="0" applyNumberFormat="1" applyFont="1" applyFill="1" applyBorder="1" applyAlignment="1">
      <alignment vertical="center" wrapText="1"/>
    </xf>
    <xf numFmtId="0" fontId="140" fillId="0" borderId="0" xfId="0" applyFont="1" applyFill="1" applyBorder="1"/>
    <xf numFmtId="4" fontId="149" fillId="0" borderId="1" xfId="0" applyNumberFormat="1" applyFont="1" applyFill="1" applyBorder="1"/>
    <xf numFmtId="0" fontId="147" fillId="0" borderId="0" xfId="0" applyFont="1" applyFill="1" applyBorder="1" applyAlignment="1">
      <alignment horizontal="center" vertical="center"/>
    </xf>
    <xf numFmtId="0" fontId="22" fillId="0" borderId="8" xfId="0" applyFont="1" applyFill="1" applyBorder="1" applyAlignment="1">
      <alignment horizontal="right" vertical="center" wrapText="1"/>
    </xf>
    <xf numFmtId="165" fontId="28" fillId="0" borderId="1" xfId="28" applyFont="1" applyFill="1" applyBorder="1"/>
    <xf numFmtId="4" fontId="149" fillId="0" borderId="12" xfId="0" applyNumberFormat="1" applyFont="1" applyFill="1" applyBorder="1"/>
    <xf numFmtId="0" fontId="28" fillId="0" borderId="4" xfId="0" applyFont="1" applyBorder="1" applyAlignment="1">
      <alignment wrapText="1"/>
    </xf>
    <xf numFmtId="4" fontId="89" fillId="0" borderId="65" xfId="0" applyNumberFormat="1" applyFont="1" applyBorder="1"/>
    <xf numFmtId="0" fontId="147" fillId="0" borderId="0" xfId="0" applyFont="1" applyBorder="1" applyAlignment="1">
      <alignment horizontal="center" vertical="center"/>
    </xf>
    <xf numFmtId="4" fontId="89" fillId="0" borderId="0" xfId="0" applyNumberFormat="1" applyFont="1" applyBorder="1"/>
    <xf numFmtId="4" fontId="140" fillId="0" borderId="0" xfId="0" applyNumberFormat="1" applyFont="1"/>
    <xf numFmtId="4" fontId="28" fillId="0" borderId="0" xfId="0" applyNumberFormat="1" applyFont="1"/>
    <xf numFmtId="0" fontId="28" fillId="0" borderId="0" xfId="0" applyFont="1" applyAlignment="1">
      <alignment wrapText="1"/>
    </xf>
    <xf numFmtId="49" fontId="138" fillId="4" borderId="1" xfId="0" applyNumberFormat="1" applyFont="1" applyFill="1" applyBorder="1" applyAlignment="1">
      <alignment horizontal="center" vertical="center" wrapText="1"/>
    </xf>
    <xf numFmtId="0" fontId="28" fillId="4" borderId="0" xfId="0" applyFont="1" applyFill="1" applyAlignment="1">
      <alignment wrapText="1"/>
    </xf>
    <xf numFmtId="0" fontId="150" fillId="0" borderId="0" xfId="0" applyFont="1" applyAlignment="1">
      <alignment horizontal="center" vertical="center" wrapText="1"/>
    </xf>
    <xf numFmtId="0" fontId="138" fillId="0" borderId="0" xfId="0" applyFont="1" applyAlignment="1">
      <alignment horizontal="center" vertical="center"/>
    </xf>
    <xf numFmtId="4" fontId="28" fillId="0" borderId="4" xfId="0" applyNumberFormat="1" applyFont="1" applyBorder="1" applyAlignment="1">
      <alignment vertical="center" wrapText="1"/>
    </xf>
    <xf numFmtId="4" fontId="28" fillId="0" borderId="0" xfId="0" applyNumberFormat="1" applyFont="1" applyBorder="1" applyAlignment="1">
      <alignment vertical="center" wrapText="1"/>
    </xf>
    <xf numFmtId="2" fontId="151" fillId="0" borderId="0" xfId="0" applyNumberFormat="1" applyFont="1" applyBorder="1" applyAlignment="1">
      <alignment horizontal="center" vertical="center" wrapText="1"/>
    </xf>
    <xf numFmtId="4" fontId="28" fillId="4" borderId="9" xfId="0" applyNumberFormat="1" applyFont="1" applyFill="1" applyBorder="1" applyAlignment="1">
      <alignment vertical="center" wrapText="1"/>
    </xf>
    <xf numFmtId="49" fontId="138" fillId="0" borderId="1" xfId="0" applyNumberFormat="1" applyFont="1" applyBorder="1" applyAlignment="1">
      <alignment horizontal="center" vertical="center" wrapText="1"/>
    </xf>
    <xf numFmtId="0" fontId="28" fillId="0" borderId="1" xfId="0" applyFont="1" applyBorder="1" applyAlignment="1">
      <alignment wrapText="1"/>
    </xf>
    <xf numFmtId="0" fontId="140" fillId="38" borderId="1" xfId="0" applyFont="1" applyFill="1" applyBorder="1" applyAlignment="1">
      <alignment horizontal="center" vertical="center" wrapText="1"/>
    </xf>
    <xf numFmtId="0" fontId="28" fillId="38" borderId="1" xfId="0" applyFont="1" applyFill="1" applyBorder="1" applyAlignment="1">
      <alignment wrapText="1"/>
    </xf>
    <xf numFmtId="0" fontId="28" fillId="0" borderId="0" xfId="0" applyFont="1" applyAlignment="1">
      <alignment horizontal="center" vertical="center"/>
    </xf>
    <xf numFmtId="0" fontId="28" fillId="0" borderId="0" xfId="0" applyFont="1" applyBorder="1"/>
    <xf numFmtId="0" fontId="26" fillId="3" borderId="0" xfId="6" applyFont="1" applyFill="1" applyBorder="1" applyAlignment="1">
      <alignment horizontal="left" wrapText="1"/>
    </xf>
    <xf numFmtId="0" fontId="22" fillId="3" borderId="0" xfId="0" applyFont="1" applyFill="1"/>
    <xf numFmtId="0" fontId="26" fillId="3" borderId="32" xfId="6" applyFont="1" applyFill="1" applyBorder="1" applyAlignment="1">
      <alignment horizontal="left" wrapText="1"/>
    </xf>
    <xf numFmtId="0" fontId="26" fillId="3" borderId="0" xfId="6" applyFont="1" applyFill="1" applyBorder="1" applyAlignment="1">
      <alignment horizontal="right"/>
    </xf>
    <xf numFmtId="0" fontId="26" fillId="3" borderId="0" xfId="0" applyFont="1" applyFill="1"/>
    <xf numFmtId="0" fontId="28" fillId="0" borderId="0" xfId="0" applyFont="1" applyAlignment="1">
      <alignment vertical="center"/>
    </xf>
    <xf numFmtId="0" fontId="25" fillId="3" borderId="0" xfId="6" applyFont="1" applyFill="1"/>
    <xf numFmtId="0" fontId="25" fillId="3" borderId="0" xfId="6" applyFont="1" applyFill="1" applyAlignment="1">
      <alignment horizontal="left"/>
    </xf>
    <xf numFmtId="0" fontId="96" fillId="0" borderId="0" xfId="5" applyFont="1" applyAlignment="1">
      <alignment wrapText="1"/>
    </xf>
    <xf numFmtId="0" fontId="137" fillId="0" borderId="0" xfId="5" applyFont="1" applyFill="1" applyAlignment="1">
      <alignment vertical="center" wrapText="1"/>
    </xf>
    <xf numFmtId="0" fontId="96" fillId="0" borderId="0" xfId="5" applyFont="1" applyFill="1" applyAlignment="1">
      <alignment vertical="center" wrapText="1"/>
    </xf>
    <xf numFmtId="0" fontId="26" fillId="3" borderId="0" xfId="6" applyFont="1" applyFill="1" applyBorder="1" applyAlignment="1">
      <alignment wrapText="1"/>
    </xf>
    <xf numFmtId="4" fontId="28" fillId="0" borderId="0" xfId="0" applyNumberFormat="1" applyFont="1" applyFill="1" applyAlignment="1">
      <alignment horizontal="center" vertical="center"/>
    </xf>
    <xf numFmtId="0" fontId="22" fillId="0" borderId="0" xfId="5" applyFont="1" applyFill="1" applyAlignment="1">
      <alignment horizontal="right"/>
    </xf>
    <xf numFmtId="0" fontId="22" fillId="0" borderId="1" xfId="7" applyFont="1" applyFill="1" applyBorder="1" applyAlignment="1">
      <alignment horizontal="center" vertical="center"/>
    </xf>
    <xf numFmtId="0" fontId="22" fillId="0" borderId="9" xfId="7" applyFont="1" applyFill="1" applyBorder="1" applyAlignment="1">
      <alignment horizontal="center" vertical="center" wrapText="1"/>
    </xf>
    <xf numFmtId="4" fontId="22" fillId="0" borderId="1" xfId="7" applyNumberFormat="1" applyFont="1" applyFill="1" applyBorder="1" applyAlignment="1">
      <alignment horizontal="center" vertical="center"/>
    </xf>
    <xf numFmtId="0" fontId="22" fillId="0" borderId="1" xfId="7" applyFont="1" applyFill="1" applyBorder="1" applyAlignment="1">
      <alignment horizontal="center"/>
    </xf>
    <xf numFmtId="3" fontId="22" fillId="0" borderId="1" xfId="7" applyNumberFormat="1" applyFont="1" applyFill="1" applyBorder="1" applyAlignment="1">
      <alignment horizontal="center"/>
    </xf>
    <xf numFmtId="0" fontId="22" fillId="0" borderId="1" xfId="7" applyFont="1" applyFill="1" applyBorder="1" applyAlignment="1">
      <alignment horizontal="left" wrapText="1"/>
    </xf>
    <xf numFmtId="0" fontId="28" fillId="0" borderId="8" xfId="0" applyFont="1" applyFill="1" applyBorder="1" applyAlignment="1">
      <alignment horizontal="center"/>
    </xf>
    <xf numFmtId="0" fontId="28" fillId="0" borderId="1" xfId="0" applyFont="1" applyFill="1" applyBorder="1" applyAlignment="1">
      <alignment horizontal="center"/>
    </xf>
    <xf numFmtId="0" fontId="28" fillId="0" borderId="10" xfId="0" applyFont="1" applyFill="1" applyBorder="1"/>
    <xf numFmtId="0" fontId="28" fillId="0" borderId="0" xfId="0" applyFont="1" applyFill="1" applyAlignment="1">
      <alignment horizontal="right"/>
    </xf>
    <xf numFmtId="4" fontId="28" fillId="0" borderId="8" xfId="0" applyNumberFormat="1" applyFont="1" applyFill="1" applyBorder="1" applyAlignment="1">
      <alignment vertical="center"/>
    </xf>
    <xf numFmtId="4" fontId="28" fillId="0" borderId="1" xfId="0" applyNumberFormat="1" applyFont="1" applyFill="1" applyBorder="1" applyAlignment="1">
      <alignment vertical="center"/>
    </xf>
    <xf numFmtId="4" fontId="28" fillId="0" borderId="10" xfId="0" applyNumberFormat="1" applyFont="1" applyFill="1" applyBorder="1" applyAlignment="1">
      <alignment vertical="center"/>
    </xf>
    <xf numFmtId="4" fontId="28" fillId="0" borderId="3" xfId="0" applyNumberFormat="1" applyFont="1" applyFill="1" applyBorder="1" applyAlignment="1">
      <alignment vertical="center"/>
    </xf>
    <xf numFmtId="4" fontId="28" fillId="0" borderId="2" xfId="0" applyNumberFormat="1" applyFont="1" applyFill="1" applyBorder="1" applyAlignment="1">
      <alignment vertical="center"/>
    </xf>
    <xf numFmtId="4" fontId="116" fillId="0" borderId="2" xfId="0" applyNumberFormat="1" applyFont="1" applyFill="1" applyBorder="1" applyAlignment="1">
      <alignment vertical="center"/>
    </xf>
    <xf numFmtId="4" fontId="116" fillId="0" borderId="24" xfId="0" applyNumberFormat="1" applyFont="1" applyFill="1" applyBorder="1" applyAlignment="1">
      <alignment vertical="center"/>
    </xf>
    <xf numFmtId="4" fontId="68" fillId="3" borderId="0" xfId="0" applyNumberFormat="1" applyFont="1" applyFill="1" applyAlignment="1">
      <alignment horizontal="center"/>
    </xf>
    <xf numFmtId="165" fontId="96" fillId="0" borderId="1" xfId="200" applyFont="1" applyFill="1" applyBorder="1"/>
    <xf numFmtId="49" fontId="50" fillId="10" borderId="6" xfId="0" applyNumberFormat="1" applyFont="1" applyFill="1" applyBorder="1" applyAlignment="1" applyProtection="1">
      <alignment horizontal="center" vertical="center" wrapText="1"/>
      <protection locked="0"/>
    </xf>
    <xf numFmtId="4" fontId="35" fillId="16" borderId="3" xfId="11" applyNumberFormat="1" applyFont="1" applyFill="1" applyBorder="1" applyAlignment="1">
      <alignment horizontal="center" wrapText="1"/>
    </xf>
    <xf numFmtId="4" fontId="35" fillId="16" borderId="2" xfId="11" applyNumberFormat="1" applyFont="1" applyFill="1" applyBorder="1" applyAlignment="1">
      <alignment horizontal="center" wrapText="1"/>
    </xf>
    <xf numFmtId="4" fontId="35" fillId="16" borderId="24" xfId="11" applyNumberFormat="1" applyFont="1" applyFill="1" applyBorder="1" applyAlignment="1">
      <alignment horizontal="center" wrapText="1"/>
    </xf>
    <xf numFmtId="4" fontId="35" fillId="16" borderId="82" xfId="11" applyNumberFormat="1" applyFont="1" applyFill="1" applyBorder="1" applyAlignment="1">
      <alignment horizontal="center" wrapText="1"/>
    </xf>
    <xf numFmtId="4" fontId="35" fillId="16" borderId="65" xfId="11" applyNumberFormat="1" applyFont="1" applyFill="1" applyBorder="1" applyAlignment="1">
      <alignment horizontal="center" wrapText="1"/>
    </xf>
    <xf numFmtId="4" fontId="35" fillId="16" borderId="64" xfId="11" applyNumberFormat="1" applyFont="1" applyFill="1" applyBorder="1" applyAlignment="1">
      <alignment horizontal="center" wrapText="1"/>
    </xf>
    <xf numFmtId="4" fontId="35" fillId="16" borderId="67" xfId="11" applyNumberFormat="1" applyFont="1" applyFill="1" applyBorder="1" applyAlignment="1">
      <alignment horizontal="center" wrapText="1"/>
    </xf>
    <xf numFmtId="3" fontId="25" fillId="16" borderId="65" xfId="11" applyNumberFormat="1" applyFont="1" applyFill="1" applyBorder="1" applyAlignment="1">
      <alignment horizontal="center" wrapText="1"/>
    </xf>
    <xf numFmtId="3" fontId="25" fillId="16" borderId="64" xfId="11" applyNumberFormat="1" applyFont="1" applyFill="1" applyBorder="1" applyAlignment="1">
      <alignment horizontal="center" wrapText="1"/>
    </xf>
    <xf numFmtId="3" fontId="25" fillId="16" borderId="67" xfId="11" applyNumberFormat="1" applyFont="1" applyFill="1" applyBorder="1" applyAlignment="1">
      <alignment horizontal="center" wrapText="1"/>
    </xf>
    <xf numFmtId="3" fontId="25" fillId="16" borderId="69" xfId="11" applyNumberFormat="1" applyFont="1" applyFill="1" applyBorder="1" applyAlignment="1">
      <alignment horizontal="center" wrapText="1"/>
    </xf>
    <xf numFmtId="3" fontId="25" fillId="16" borderId="43" xfId="11" applyNumberFormat="1" applyFont="1" applyFill="1" applyBorder="1" applyAlignment="1">
      <alignment horizontal="center" wrapText="1"/>
    </xf>
    <xf numFmtId="3" fontId="25" fillId="16" borderId="44" xfId="11" applyNumberFormat="1" applyFont="1" applyFill="1" applyBorder="1" applyAlignment="1">
      <alignment horizontal="center" wrapText="1"/>
    </xf>
    <xf numFmtId="3" fontId="25" fillId="16" borderId="45" xfId="11" applyNumberFormat="1" applyFont="1" applyFill="1" applyBorder="1" applyAlignment="1">
      <alignment horizontal="center" wrapText="1"/>
    </xf>
    <xf numFmtId="3" fontId="25" fillId="16" borderId="78" xfId="11" applyNumberFormat="1" applyFont="1" applyFill="1" applyBorder="1" applyAlignment="1">
      <alignment horizontal="center" wrapText="1"/>
    </xf>
    <xf numFmtId="168" fontId="41" fillId="14" borderId="7" xfId="24" applyNumberFormat="1" applyFont="1" applyFill="1" applyBorder="1" applyAlignment="1">
      <alignment horizontal="center" wrapText="1"/>
    </xf>
    <xf numFmtId="4" fontId="25" fillId="14" borderId="6" xfId="11" applyNumberFormat="1" applyFont="1" applyFill="1" applyBorder="1" applyAlignment="1">
      <alignment horizontal="center" wrapText="1"/>
    </xf>
    <xf numFmtId="168" fontId="27" fillId="32" borderId="39" xfId="29" applyNumberFormat="1" applyFont="1" applyFill="1" applyBorder="1" applyAlignment="1">
      <alignment horizontal="left" wrapText="1"/>
    </xf>
    <xf numFmtId="168" fontId="41" fillId="0" borderId="8" xfId="30" applyNumberFormat="1" applyFont="1" applyFill="1" applyBorder="1" applyAlignment="1">
      <alignment horizontal="right" wrapText="1"/>
    </xf>
    <xf numFmtId="4" fontId="25" fillId="0" borderId="1" xfId="24" applyNumberFormat="1" applyFont="1" applyFill="1" applyBorder="1" applyAlignment="1">
      <alignment horizontal="right" wrapText="1"/>
    </xf>
    <xf numFmtId="169" fontId="25" fillId="0" borderId="10" xfId="30" applyFont="1" applyFill="1" applyBorder="1" applyAlignment="1">
      <alignment horizontal="right"/>
    </xf>
    <xf numFmtId="168" fontId="41" fillId="14" borderId="8" xfId="29" applyNumberFormat="1" applyFont="1" applyFill="1" applyBorder="1" applyAlignment="1">
      <alignment horizontal="right" wrapText="1"/>
    </xf>
    <xf numFmtId="4" fontId="25" fillId="14" borderId="1" xfId="11" applyNumberFormat="1" applyFont="1" applyFill="1" applyBorder="1" applyAlignment="1">
      <alignment horizontal="right" wrapText="1"/>
    </xf>
    <xf numFmtId="168" fontId="27" fillId="14" borderId="10" xfId="29" applyNumberFormat="1" applyFont="1" applyFill="1" applyBorder="1" applyAlignment="1">
      <alignment wrapText="1"/>
    </xf>
    <xf numFmtId="168" fontId="27" fillId="32" borderId="37" xfId="29" applyNumberFormat="1" applyFont="1" applyFill="1" applyBorder="1" applyAlignment="1">
      <alignment wrapText="1"/>
    </xf>
    <xf numFmtId="165" fontId="41" fillId="14" borderId="8" xfId="29" applyFont="1" applyFill="1" applyBorder="1" applyAlignment="1">
      <alignment horizontal="right" wrapText="1"/>
    </xf>
    <xf numFmtId="168" fontId="25" fillId="32" borderId="37" xfId="29" applyNumberFormat="1" applyFont="1" applyFill="1" applyBorder="1" applyAlignment="1">
      <alignment wrapText="1"/>
    </xf>
    <xf numFmtId="4" fontId="25" fillId="14" borderId="1" xfId="11" applyNumberFormat="1" applyFont="1" applyFill="1" applyBorder="1" applyAlignment="1">
      <alignment horizontal="right"/>
    </xf>
    <xf numFmtId="168" fontId="27" fillId="14" borderId="10" xfId="29" applyNumberFormat="1" applyFont="1" applyFill="1" applyBorder="1" applyAlignment="1">
      <alignment horizontal="right"/>
    </xf>
    <xf numFmtId="168" fontId="27" fillId="32" borderId="37" xfId="29" applyNumberFormat="1" applyFont="1" applyFill="1" applyBorder="1" applyAlignment="1">
      <alignment horizontal="right"/>
    </xf>
    <xf numFmtId="165" fontId="41" fillId="0" borderId="8" xfId="29" applyFont="1" applyFill="1" applyBorder="1" applyAlignment="1">
      <alignment horizontal="right" wrapText="1"/>
    </xf>
    <xf numFmtId="4" fontId="25" fillId="0" borderId="1" xfId="11" applyNumberFormat="1" applyFont="1" applyFill="1" applyBorder="1" applyAlignment="1">
      <alignment horizontal="right" wrapText="1"/>
    </xf>
    <xf numFmtId="168" fontId="25" fillId="0" borderId="10" xfId="29" applyNumberFormat="1" applyFont="1" applyFill="1" applyBorder="1" applyAlignment="1">
      <alignment horizontal="right"/>
    </xf>
    <xf numFmtId="168" fontId="25" fillId="32" borderId="37" xfId="29" applyNumberFormat="1" applyFont="1" applyFill="1" applyBorder="1" applyAlignment="1">
      <alignment horizontal="right"/>
    </xf>
    <xf numFmtId="168" fontId="41" fillId="3" borderId="8" xfId="29" applyNumberFormat="1" applyFont="1" applyFill="1" applyBorder="1" applyAlignment="1">
      <alignment horizontal="right" wrapText="1"/>
    </xf>
    <xf numFmtId="4" fontId="25" fillId="0" borderId="1" xfId="0" applyNumberFormat="1" applyFont="1" applyFill="1" applyBorder="1" applyAlignment="1">
      <alignment horizontal="right" wrapText="1"/>
    </xf>
    <xf numFmtId="168" fontId="41" fillId="0" borderId="8" xfId="29" applyNumberFormat="1" applyFont="1" applyFill="1" applyBorder="1" applyAlignment="1">
      <alignment horizontal="right" wrapText="1"/>
    </xf>
    <xf numFmtId="4" fontId="25" fillId="14" borderId="1" xfId="0" applyNumberFormat="1" applyFont="1" applyFill="1" applyBorder="1" applyAlignment="1">
      <alignment horizontal="right" wrapText="1"/>
    </xf>
    <xf numFmtId="168" fontId="25" fillId="14" borderId="10" xfId="29" applyNumberFormat="1" applyFont="1" applyFill="1" applyBorder="1" applyAlignment="1">
      <alignment horizontal="right"/>
    </xf>
    <xf numFmtId="4" fontId="25" fillId="0" borderId="1" xfId="25" applyNumberFormat="1" applyFont="1" applyFill="1" applyBorder="1" applyAlignment="1">
      <alignment horizontal="right"/>
    </xf>
    <xf numFmtId="168" fontId="25" fillId="0" borderId="10" xfId="29" applyNumberFormat="1" applyFont="1" applyFill="1" applyBorder="1" applyAlignment="1">
      <alignment wrapText="1"/>
    </xf>
    <xf numFmtId="165" fontId="153" fillId="16" borderId="65" xfId="29" applyFont="1" applyFill="1" applyBorder="1" applyAlignment="1">
      <alignment horizontal="center" wrapText="1"/>
    </xf>
    <xf numFmtId="165" fontId="35" fillId="16" borderId="64" xfId="29" applyFont="1" applyFill="1" applyBorder="1" applyAlignment="1">
      <alignment wrapText="1"/>
    </xf>
    <xf numFmtId="165" fontId="35" fillId="16" borderId="67" xfId="29" applyFont="1" applyFill="1" applyBorder="1" applyAlignment="1">
      <alignment wrapText="1"/>
    </xf>
    <xf numFmtId="165" fontId="35" fillId="16" borderId="69" xfId="29" applyFont="1" applyFill="1" applyBorder="1" applyAlignment="1">
      <alignment wrapText="1"/>
    </xf>
    <xf numFmtId="4" fontId="35" fillId="6" borderId="11" xfId="11" applyNumberFormat="1" applyFont="1" applyFill="1" applyBorder="1" applyAlignment="1">
      <alignment horizontal="center" wrapText="1"/>
    </xf>
    <xf numFmtId="4" fontId="35" fillId="6" borderId="12" xfId="11" applyNumberFormat="1" applyFont="1" applyFill="1" applyBorder="1" applyAlignment="1">
      <alignment horizontal="center" wrapText="1"/>
    </xf>
    <xf numFmtId="4" fontId="35" fillId="6" borderId="49" xfId="11" applyNumberFormat="1" applyFont="1" applyFill="1" applyBorder="1" applyAlignment="1">
      <alignment horizontal="center" wrapText="1"/>
    </xf>
    <xf numFmtId="4" fontId="35" fillId="6" borderId="50" xfId="11" applyNumberFormat="1" applyFont="1" applyFill="1" applyBorder="1" applyAlignment="1">
      <alignment horizontal="center" wrapText="1"/>
    </xf>
    <xf numFmtId="3" fontId="25" fillId="6" borderId="65" xfId="11" applyNumberFormat="1" applyFont="1" applyFill="1" applyBorder="1" applyAlignment="1">
      <alignment horizontal="center" wrapText="1"/>
    </xf>
    <xf numFmtId="3" fontId="25" fillId="6" borderId="64" xfId="11" applyNumberFormat="1" applyFont="1" applyFill="1" applyBorder="1" applyAlignment="1">
      <alignment horizontal="center" wrapText="1"/>
    </xf>
    <xf numFmtId="3" fontId="25" fillId="6" borderId="66" xfId="11" applyNumberFormat="1" applyFont="1" applyFill="1" applyBorder="1" applyAlignment="1">
      <alignment horizontal="center" wrapText="1"/>
    </xf>
    <xf numFmtId="3" fontId="25" fillId="6" borderId="67" xfId="11" applyNumberFormat="1" applyFont="1" applyFill="1" applyBorder="1" applyAlignment="1">
      <alignment horizontal="center" wrapText="1"/>
    </xf>
    <xf numFmtId="3" fontId="25" fillId="6" borderId="83" xfId="11" applyNumberFormat="1" applyFont="1" applyFill="1" applyBorder="1" applyAlignment="1">
      <alignment horizontal="center" wrapText="1"/>
    </xf>
    <xf numFmtId="0" fontId="27" fillId="6" borderId="53" xfId="11" applyFont="1" applyFill="1" applyBorder="1" applyAlignment="1">
      <alignment horizontal="left"/>
    </xf>
    <xf numFmtId="0" fontId="27" fillId="6" borderId="28" xfId="11" applyFont="1" applyFill="1" applyBorder="1" applyAlignment="1">
      <alignment horizontal="center" wrapText="1"/>
    </xf>
    <xf numFmtId="0" fontId="83" fillId="6" borderId="80" xfId="11" applyFont="1" applyFill="1" applyBorder="1" applyAlignment="1">
      <alignment horizontal="center" wrapText="1"/>
    </xf>
    <xf numFmtId="4" fontId="35" fillId="6" borderId="53" xfId="11" applyNumberFormat="1" applyFont="1" applyFill="1" applyBorder="1" applyAlignment="1">
      <alignment horizontal="center" wrapText="1"/>
    </xf>
    <xf numFmtId="4" fontId="35" fillId="6" borderId="28" xfId="11" applyNumberFormat="1" applyFont="1" applyFill="1" applyBorder="1" applyAlignment="1">
      <alignment horizontal="center" wrapText="1"/>
    </xf>
    <xf numFmtId="4" fontId="35" fillId="6" borderId="54" xfId="11" applyNumberFormat="1" applyFont="1" applyFill="1" applyBorder="1" applyAlignment="1">
      <alignment horizontal="center" wrapText="1"/>
    </xf>
    <xf numFmtId="4" fontId="37" fillId="6" borderId="27" xfId="11" applyNumberFormat="1" applyFont="1" applyFill="1" applyBorder="1" applyAlignment="1">
      <alignment horizontal="center" wrapText="1"/>
    </xf>
    <xf numFmtId="4" fontId="35" fillId="6" borderId="80" xfId="11" applyNumberFormat="1" applyFont="1" applyFill="1" applyBorder="1" applyAlignment="1">
      <alignment horizontal="center" wrapText="1"/>
    </xf>
    <xf numFmtId="0" fontId="27" fillId="4" borderId="7" xfId="11" applyFont="1" applyFill="1" applyBorder="1" applyAlignment="1">
      <alignment horizontal="center" wrapText="1"/>
    </xf>
    <xf numFmtId="0" fontId="27" fillId="4" borderId="6" xfId="24" applyFont="1" applyFill="1" applyBorder="1" applyAlignment="1">
      <alignment horizontal="left" wrapText="1"/>
    </xf>
    <xf numFmtId="0" fontId="27" fillId="4" borderId="4" xfId="24" applyFont="1" applyFill="1" applyBorder="1" applyAlignment="1">
      <alignment horizontal="left" wrapText="1"/>
    </xf>
    <xf numFmtId="168" fontId="25" fillId="4" borderId="7" xfId="24" applyNumberFormat="1" applyFont="1" applyFill="1" applyBorder="1" applyAlignment="1">
      <alignment horizontal="center" wrapText="1"/>
    </xf>
    <xf numFmtId="4" fontId="25" fillId="4" borderId="6" xfId="11" applyNumberFormat="1" applyFont="1" applyFill="1" applyBorder="1" applyAlignment="1">
      <alignment horizontal="center" wrapText="1"/>
    </xf>
    <xf numFmtId="168" fontId="27" fillId="4" borderId="5" xfId="29" applyNumberFormat="1" applyFont="1" applyFill="1" applyBorder="1" applyAlignment="1">
      <alignment horizontal="left" wrapText="1"/>
    </xf>
    <xf numFmtId="168" fontId="25" fillId="6" borderId="55" xfId="29" applyNumberFormat="1" applyFont="1" applyFill="1" applyBorder="1" applyAlignment="1">
      <alignment horizontal="left" wrapText="1"/>
    </xf>
    <xf numFmtId="4" fontId="25" fillId="4" borderId="4" xfId="11" applyNumberFormat="1" applyFont="1" applyFill="1" applyBorder="1" applyAlignment="1">
      <alignment horizontal="center" wrapText="1"/>
    </xf>
    <xf numFmtId="49" fontId="25" fillId="0" borderId="8" xfId="11" applyNumberFormat="1" applyFont="1" applyFill="1" applyBorder="1" applyAlignment="1">
      <alignment horizontal="center" wrapText="1"/>
    </xf>
    <xf numFmtId="0" fontId="41" fillId="0" borderId="1" xfId="24" applyFont="1" applyFill="1" applyBorder="1" applyAlignment="1">
      <alignment horizontal="right" wrapText="1"/>
    </xf>
    <xf numFmtId="0" fontId="41" fillId="0" borderId="9" xfId="24" applyFont="1" applyFill="1" applyBorder="1" applyAlignment="1">
      <alignment horizontal="center" wrapText="1"/>
    </xf>
    <xf numFmtId="168" fontId="25" fillId="0" borderId="8" xfId="30" applyNumberFormat="1" applyFont="1" applyFill="1" applyBorder="1" applyAlignment="1">
      <alignment horizontal="right" wrapText="1"/>
    </xf>
    <xf numFmtId="168" fontId="25" fillId="6" borderId="22" xfId="30" applyNumberFormat="1" applyFont="1" applyFill="1" applyBorder="1" applyAlignment="1">
      <alignment wrapText="1"/>
    </xf>
    <xf numFmtId="4" fontId="25" fillId="0" borderId="9" xfId="24" applyNumberFormat="1" applyFont="1" applyFill="1" applyBorder="1" applyAlignment="1">
      <alignment horizontal="right" wrapText="1"/>
    </xf>
    <xf numFmtId="0" fontId="25" fillId="0" borderId="1" xfId="0" applyFont="1" applyBorder="1" applyAlignment="1">
      <alignment horizontal="right"/>
    </xf>
    <xf numFmtId="0" fontId="27" fillId="4" borderId="8" xfId="11" applyFont="1" applyFill="1" applyBorder="1" applyAlignment="1">
      <alignment horizontal="center" wrapText="1"/>
    </xf>
    <xf numFmtId="0" fontId="27" fillId="4" borderId="1" xfId="25" applyFont="1" applyFill="1" applyBorder="1" applyAlignment="1">
      <alignment wrapText="1"/>
    </xf>
    <xf numFmtId="0" fontId="42" fillId="4" borderId="9" xfId="25" applyFont="1" applyFill="1" applyBorder="1" applyAlignment="1">
      <alignment horizontal="center" wrapText="1"/>
    </xf>
    <xf numFmtId="165" fontId="25" fillId="4" borderId="8" xfId="29" applyNumberFormat="1" applyFont="1" applyFill="1" applyBorder="1" applyAlignment="1">
      <alignment horizontal="right" wrapText="1"/>
    </xf>
    <xf numFmtId="4" fontId="25" fillId="4" borderId="1" xfId="11" applyNumberFormat="1" applyFont="1" applyFill="1" applyBorder="1" applyAlignment="1">
      <alignment horizontal="right" wrapText="1"/>
    </xf>
    <xf numFmtId="168" fontId="27" fillId="4" borderId="10" xfId="29" applyNumberFormat="1" applyFont="1" applyFill="1" applyBorder="1" applyAlignment="1">
      <alignment horizontal="right"/>
    </xf>
    <xf numFmtId="168" fontId="25" fillId="6" borderId="22" xfId="29" applyNumberFormat="1" applyFont="1" applyFill="1" applyBorder="1" applyAlignment="1">
      <alignment horizontal="right"/>
    </xf>
    <xf numFmtId="4" fontId="25" fillId="4" borderId="9" xfId="11" applyNumberFormat="1" applyFont="1" applyFill="1" applyBorder="1" applyAlignment="1">
      <alignment horizontal="right" wrapText="1"/>
    </xf>
    <xf numFmtId="0" fontId="41" fillId="0" borderId="1" xfId="25" applyFont="1" applyFill="1" applyBorder="1" applyAlignment="1">
      <alignment horizontal="right" wrapText="1"/>
    </xf>
    <xf numFmtId="0" fontId="41" fillId="0" borderId="9" xfId="25" applyFont="1" applyFill="1" applyBorder="1" applyAlignment="1">
      <alignment horizontal="center" wrapText="1"/>
    </xf>
    <xf numFmtId="165" fontId="25" fillId="0" borderId="8" xfId="29" applyFont="1" applyFill="1" applyBorder="1" applyAlignment="1">
      <alignment horizontal="right" wrapText="1"/>
    </xf>
    <xf numFmtId="168" fontId="25" fillId="6" borderId="22" xfId="29" applyNumberFormat="1" applyFont="1" applyFill="1" applyBorder="1" applyAlignment="1">
      <alignment horizontal="left" wrapText="1"/>
    </xf>
    <xf numFmtId="4" fontId="25" fillId="0" borderId="9" xfId="11" applyNumberFormat="1" applyFont="1" applyFill="1" applyBorder="1" applyAlignment="1">
      <alignment horizontal="right" wrapText="1"/>
    </xf>
    <xf numFmtId="0" fontId="25" fillId="6" borderId="22" xfId="0" applyFont="1" applyFill="1" applyBorder="1" applyAlignment="1">
      <alignment horizontal="left" wrapText="1"/>
    </xf>
    <xf numFmtId="4" fontId="25" fillId="0" borderId="1" xfId="11" applyNumberFormat="1" applyFont="1" applyFill="1" applyBorder="1" applyAlignment="1">
      <alignment horizontal="right"/>
    </xf>
    <xf numFmtId="4" fontId="25" fillId="0" borderId="9" xfId="11" applyNumberFormat="1" applyFont="1" applyFill="1" applyBorder="1" applyAlignment="1">
      <alignment horizontal="right"/>
    </xf>
    <xf numFmtId="168" fontId="25" fillId="0" borderId="8" xfId="29" applyNumberFormat="1" applyFont="1" applyFill="1" applyBorder="1" applyAlignment="1">
      <alignment horizontal="right" wrapText="1"/>
    </xf>
    <xf numFmtId="168" fontId="27" fillId="0" borderId="10" xfId="29" applyNumberFormat="1" applyFont="1" applyFill="1" applyBorder="1" applyAlignment="1">
      <alignment horizontal="right"/>
    </xf>
    <xf numFmtId="165" fontId="25" fillId="4" borderId="8" xfId="29" applyFont="1" applyFill="1" applyBorder="1" applyAlignment="1">
      <alignment horizontal="right" wrapText="1"/>
    </xf>
    <xf numFmtId="168" fontId="25" fillId="6" borderId="22" xfId="29" applyNumberFormat="1" applyFont="1" applyFill="1" applyBorder="1" applyAlignment="1">
      <alignment wrapText="1"/>
    </xf>
    <xf numFmtId="168" fontId="27" fillId="4" borderId="10" xfId="29" applyNumberFormat="1" applyFont="1" applyFill="1" applyBorder="1" applyAlignment="1">
      <alignment wrapText="1"/>
    </xf>
    <xf numFmtId="49" fontId="27" fillId="0" borderId="8" xfId="11" applyNumberFormat="1" applyFont="1" applyFill="1" applyBorder="1" applyAlignment="1">
      <alignment horizontal="center" wrapText="1"/>
    </xf>
    <xf numFmtId="0" fontId="35" fillId="0" borderId="1" xfId="7" applyFont="1" applyFill="1" applyBorder="1" applyAlignment="1">
      <alignment horizontal="left" wrapText="1"/>
    </xf>
    <xf numFmtId="4" fontId="25" fillId="0" borderId="9" xfId="25" applyNumberFormat="1" applyFont="1" applyFill="1" applyBorder="1" applyAlignment="1">
      <alignment horizontal="right"/>
    </xf>
    <xf numFmtId="0" fontId="43" fillId="0" borderId="1" xfId="7" applyFont="1" applyFill="1" applyBorder="1" applyAlignment="1">
      <alignment horizontal="left" wrapText="1"/>
    </xf>
    <xf numFmtId="165" fontId="25" fillId="0" borderId="10" xfId="29" applyFont="1" applyBorder="1" applyAlignment="1" applyProtection="1">
      <alignment wrapText="1"/>
    </xf>
    <xf numFmtId="49" fontId="27" fillId="4" borderId="8" xfId="11" applyNumberFormat="1" applyFont="1" applyFill="1" applyBorder="1" applyAlignment="1">
      <alignment horizontal="center" wrapText="1"/>
    </xf>
    <xf numFmtId="0" fontId="27" fillId="4" borderId="1" xfId="11" applyFont="1" applyFill="1" applyBorder="1" applyAlignment="1">
      <alignment horizontal="left" wrapText="1"/>
    </xf>
    <xf numFmtId="0" fontId="42" fillId="4" borderId="9" xfId="11" applyFont="1" applyFill="1" applyBorder="1" applyAlignment="1">
      <alignment horizontal="center" wrapText="1"/>
    </xf>
    <xf numFmtId="168" fontId="27" fillId="4" borderId="8" xfId="30" applyNumberFormat="1" applyFont="1" applyFill="1" applyBorder="1" applyAlignment="1">
      <alignment horizontal="left" wrapText="1"/>
    </xf>
    <xf numFmtId="4" fontId="27" fillId="4" borderId="1" xfId="11" applyNumberFormat="1" applyFont="1" applyFill="1" applyBorder="1" applyAlignment="1">
      <alignment horizontal="left"/>
    </xf>
    <xf numFmtId="165" fontId="27" fillId="4" borderId="10" xfId="29" applyFont="1" applyFill="1" applyBorder="1" applyAlignment="1">
      <alignment horizontal="center" wrapText="1"/>
    </xf>
    <xf numFmtId="168" fontId="25" fillId="6" borderId="22" xfId="30" applyNumberFormat="1" applyFont="1" applyFill="1" applyBorder="1" applyAlignment="1">
      <alignment horizontal="left" wrapText="1"/>
    </xf>
    <xf numFmtId="168" fontId="27" fillId="4" borderId="10" xfId="30" applyNumberFormat="1" applyFont="1" applyFill="1" applyBorder="1" applyAlignment="1">
      <alignment horizontal="left" wrapText="1"/>
    </xf>
    <xf numFmtId="4" fontId="27" fillId="4" borderId="9" xfId="11" applyNumberFormat="1" applyFont="1" applyFill="1" applyBorder="1" applyAlignment="1">
      <alignment horizontal="left"/>
    </xf>
    <xf numFmtId="0" fontId="41" fillId="0" borderId="1" xfId="11" applyFont="1" applyFill="1" applyBorder="1" applyAlignment="1">
      <alignment horizontal="right" wrapText="1"/>
    </xf>
    <xf numFmtId="0" fontId="41" fillId="0" borderId="9" xfId="11" applyFont="1" applyFill="1" applyBorder="1" applyAlignment="1">
      <alignment horizontal="center" wrapText="1"/>
    </xf>
    <xf numFmtId="168" fontId="25" fillId="0" borderId="10" xfId="30" applyNumberFormat="1" applyFont="1" applyFill="1" applyBorder="1" applyAlignment="1">
      <alignment horizontal="left" wrapText="1"/>
    </xf>
    <xf numFmtId="165" fontId="25" fillId="4" borderId="8" xfId="30" applyNumberFormat="1" applyFont="1" applyFill="1" applyBorder="1" applyAlignment="1">
      <alignment horizontal="right" wrapText="1"/>
    </xf>
    <xf numFmtId="4" fontId="25" fillId="4" borderId="1" xfId="11" applyNumberFormat="1" applyFont="1" applyFill="1" applyBorder="1" applyAlignment="1">
      <alignment horizontal="right"/>
    </xf>
    <xf numFmtId="4" fontId="25" fillId="4" borderId="9" xfId="11" applyNumberFormat="1" applyFont="1" applyFill="1" applyBorder="1" applyAlignment="1">
      <alignment horizontal="right"/>
    </xf>
    <xf numFmtId="0" fontId="25" fillId="0" borderId="8" xfId="30" applyNumberFormat="1" applyFont="1" applyFill="1" applyBorder="1" applyAlignment="1">
      <alignment horizontal="right" wrapText="1"/>
    </xf>
    <xf numFmtId="0" fontId="27" fillId="4" borderId="1" xfId="11" applyFont="1" applyFill="1" applyBorder="1" applyAlignment="1">
      <alignment wrapText="1"/>
    </xf>
    <xf numFmtId="0" fontId="41" fillId="4" borderId="9" xfId="11" applyFont="1" applyFill="1" applyBorder="1" applyAlignment="1">
      <alignment horizontal="center" wrapText="1"/>
    </xf>
    <xf numFmtId="0" fontId="41" fillId="4" borderId="9" xfId="25" applyFont="1" applyFill="1" applyBorder="1" applyAlignment="1">
      <alignment horizontal="center" wrapText="1"/>
    </xf>
    <xf numFmtId="0" fontId="25" fillId="0" borderId="1" xfId="11" applyFont="1" applyFill="1" applyBorder="1" applyAlignment="1">
      <alignment horizontal="left" wrapText="1"/>
    </xf>
    <xf numFmtId="2" fontId="25" fillId="0" borderId="9" xfId="0" applyNumberFormat="1" applyFont="1" applyFill="1" applyBorder="1" applyAlignment="1">
      <alignment horizontal="center"/>
    </xf>
    <xf numFmtId="168" fontId="27" fillId="0" borderId="10" xfId="29" applyNumberFormat="1" applyFont="1" applyFill="1" applyBorder="1" applyAlignment="1">
      <alignment wrapText="1"/>
    </xf>
    <xf numFmtId="49" fontId="25" fillId="0" borderId="11" xfId="11" applyNumberFormat="1" applyFont="1" applyFill="1" applyBorder="1" applyAlignment="1">
      <alignment horizontal="center" wrapText="1"/>
    </xf>
    <xf numFmtId="0" fontId="25" fillId="0" borderId="12" xfId="11" applyFont="1" applyFill="1" applyBorder="1" applyAlignment="1">
      <alignment horizontal="left" wrapText="1"/>
    </xf>
    <xf numFmtId="2" fontId="25" fillId="0" borderId="19" xfId="0" applyNumberFormat="1" applyFont="1" applyFill="1" applyBorder="1" applyAlignment="1">
      <alignment horizontal="center"/>
    </xf>
    <xf numFmtId="165" fontId="25" fillId="0" borderId="11" xfId="29" applyFont="1" applyFill="1" applyBorder="1" applyAlignment="1">
      <alignment horizontal="right" wrapText="1"/>
    </xf>
    <xf numFmtId="4" fontId="25" fillId="0" borderId="12" xfId="11" applyNumberFormat="1" applyFont="1" applyFill="1" applyBorder="1" applyAlignment="1">
      <alignment horizontal="right" wrapText="1"/>
    </xf>
    <xf numFmtId="168" fontId="27" fillId="0" borderId="49" xfId="29" applyNumberFormat="1" applyFont="1" applyFill="1" applyBorder="1" applyAlignment="1">
      <alignment wrapText="1"/>
    </xf>
    <xf numFmtId="168" fontId="25" fillId="6" borderId="50" xfId="29" applyNumberFormat="1" applyFont="1" applyFill="1" applyBorder="1" applyAlignment="1">
      <alignment wrapText="1"/>
    </xf>
    <xf numFmtId="4" fontId="25" fillId="0" borderId="19" xfId="11" applyNumberFormat="1" applyFont="1" applyFill="1" applyBorder="1" applyAlignment="1">
      <alignment horizontal="right" wrapText="1"/>
    </xf>
    <xf numFmtId="49" fontId="27" fillId="18" borderId="8" xfId="11" applyNumberFormat="1" applyFont="1" applyFill="1" applyBorder="1" applyAlignment="1">
      <alignment horizontal="center" wrapText="1"/>
    </xf>
    <xf numFmtId="0" fontId="27" fillId="18" borderId="1" xfId="11" applyFont="1" applyFill="1" applyBorder="1" applyAlignment="1">
      <alignment horizontal="left" wrapText="1"/>
    </xf>
    <xf numFmtId="2" fontId="27" fillId="18" borderId="9" xfId="0" applyNumberFormat="1" applyFont="1" applyFill="1" applyBorder="1" applyAlignment="1">
      <alignment horizontal="center"/>
    </xf>
    <xf numFmtId="165" fontId="27" fillId="18" borderId="8" xfId="29" applyFont="1" applyFill="1" applyBorder="1" applyAlignment="1">
      <alignment horizontal="right" wrapText="1"/>
    </xf>
    <xf numFmtId="4" fontId="27" fillId="18" borderId="1" xfId="11" applyNumberFormat="1" applyFont="1" applyFill="1" applyBorder="1" applyAlignment="1">
      <alignment horizontal="right" wrapText="1"/>
    </xf>
    <xf numFmtId="168" fontId="27" fillId="18" borderId="10" xfId="29" applyNumberFormat="1" applyFont="1" applyFill="1" applyBorder="1" applyAlignment="1">
      <alignment wrapText="1"/>
    </xf>
    <xf numFmtId="168" fontId="27" fillId="6" borderId="22" xfId="29" applyNumberFormat="1" applyFont="1" applyFill="1" applyBorder="1" applyAlignment="1">
      <alignment wrapText="1"/>
    </xf>
    <xf numFmtId="49" fontId="25" fillId="4" borderId="8" xfId="11" applyNumberFormat="1" applyFont="1" applyFill="1" applyBorder="1" applyAlignment="1">
      <alignment horizontal="center" wrapText="1"/>
    </xf>
    <xf numFmtId="0" fontId="27" fillId="4" borderId="1" xfId="24" applyFont="1" applyFill="1" applyBorder="1" applyAlignment="1">
      <alignment horizontal="left" wrapText="1"/>
    </xf>
    <xf numFmtId="0" fontId="27" fillId="4" borderId="9" xfId="24" applyFont="1" applyFill="1" applyBorder="1" applyAlignment="1">
      <alignment horizontal="left" wrapText="1"/>
    </xf>
    <xf numFmtId="0" fontId="41" fillId="0" borderId="1" xfId="24" applyFont="1" applyFill="1" applyBorder="1" applyAlignment="1">
      <alignment horizontal="left" wrapText="1"/>
    </xf>
    <xf numFmtId="0" fontId="41" fillId="0" borderId="1" xfId="25" applyFont="1" applyFill="1" applyBorder="1" applyAlignment="1">
      <alignment wrapText="1"/>
    </xf>
    <xf numFmtId="0" fontId="27" fillId="0" borderId="1" xfId="11" applyFont="1" applyFill="1" applyBorder="1" applyAlignment="1">
      <alignment horizontal="left" wrapText="1"/>
    </xf>
    <xf numFmtId="168" fontId="27" fillId="0" borderId="9" xfId="29" applyNumberFormat="1" applyFont="1" applyFill="1" applyBorder="1" applyAlignment="1">
      <alignment wrapText="1"/>
    </xf>
    <xf numFmtId="165" fontId="27" fillId="6" borderId="66" xfId="29" applyFont="1" applyFill="1" applyBorder="1" applyAlignment="1">
      <alignment horizontal="center" wrapText="1"/>
    </xf>
    <xf numFmtId="165" fontId="153" fillId="6" borderId="65" xfId="29" applyFont="1" applyFill="1" applyBorder="1" applyAlignment="1">
      <alignment horizontal="center" wrapText="1"/>
    </xf>
    <xf numFmtId="165" fontId="35" fillId="6" borderId="64" xfId="29" applyFont="1" applyFill="1" applyBorder="1" applyAlignment="1">
      <alignment wrapText="1"/>
    </xf>
    <xf numFmtId="165" fontId="27" fillId="6" borderId="67" xfId="29" applyFont="1" applyFill="1" applyBorder="1" applyAlignment="1">
      <alignment horizontal="center" wrapText="1"/>
    </xf>
    <xf numFmtId="165" fontId="35" fillId="6" borderId="83" xfId="29" applyFont="1" applyFill="1" applyBorder="1" applyAlignment="1">
      <alignment wrapText="1"/>
    </xf>
    <xf numFmtId="165" fontId="35" fillId="6" borderId="66" xfId="29" applyFont="1" applyFill="1" applyBorder="1" applyAlignment="1">
      <alignment wrapText="1"/>
    </xf>
    <xf numFmtId="0" fontId="27" fillId="5" borderId="53" xfId="11" applyFont="1" applyFill="1" applyBorder="1" applyAlignment="1">
      <alignment horizontal="left"/>
    </xf>
    <xf numFmtId="0" fontId="27" fillId="5" borderId="28" xfId="11" applyFont="1" applyFill="1" applyBorder="1" applyAlignment="1">
      <alignment horizontal="center" wrapText="1"/>
    </xf>
    <xf numFmtId="0" fontId="83" fillId="5" borderId="80" xfId="11" applyFont="1" applyFill="1" applyBorder="1" applyAlignment="1">
      <alignment horizontal="center" wrapText="1"/>
    </xf>
    <xf numFmtId="4" fontId="35" fillId="5" borderId="53" xfId="11" applyNumberFormat="1" applyFont="1" applyFill="1" applyBorder="1" applyAlignment="1">
      <alignment horizontal="center" wrapText="1"/>
    </xf>
    <xf numFmtId="4" fontId="35" fillId="5" borderId="28" xfId="11" applyNumberFormat="1" applyFont="1" applyFill="1" applyBorder="1" applyAlignment="1">
      <alignment horizontal="center" wrapText="1"/>
    </xf>
    <xf numFmtId="4" fontId="35" fillId="5" borderId="54" xfId="11" applyNumberFormat="1" applyFont="1" applyFill="1" applyBorder="1" applyAlignment="1">
      <alignment horizontal="center" wrapText="1"/>
    </xf>
    <xf numFmtId="4" fontId="37" fillId="5" borderId="27" xfId="11" applyNumberFormat="1" applyFont="1" applyFill="1" applyBorder="1" applyAlignment="1">
      <alignment horizontal="center" wrapText="1"/>
    </xf>
    <xf numFmtId="4" fontId="35" fillId="5" borderId="80" xfId="11" applyNumberFormat="1" applyFont="1" applyFill="1" applyBorder="1" applyAlignment="1">
      <alignment horizontal="center" wrapText="1"/>
    </xf>
    <xf numFmtId="0" fontId="27" fillId="5" borderId="8" xfId="11" applyFont="1" applyFill="1" applyBorder="1" applyAlignment="1">
      <alignment horizontal="center" wrapText="1"/>
    </xf>
    <xf numFmtId="0" fontId="41" fillId="5" borderId="9" xfId="11" applyFont="1" applyFill="1" applyBorder="1" applyAlignment="1">
      <alignment horizontal="center" wrapText="1"/>
    </xf>
    <xf numFmtId="165" fontId="25" fillId="5" borderId="8" xfId="29" applyFont="1" applyFill="1" applyBorder="1" applyAlignment="1">
      <alignment horizontal="right" wrapText="1"/>
    </xf>
    <xf numFmtId="4" fontId="25" fillId="5" borderId="1" xfId="11" applyNumberFormat="1" applyFont="1" applyFill="1" applyBorder="1" applyAlignment="1">
      <alignment horizontal="right" wrapText="1"/>
    </xf>
    <xf numFmtId="168" fontId="27" fillId="5" borderId="10" xfId="29" applyNumberFormat="1" applyFont="1" applyFill="1" applyBorder="1" applyAlignment="1">
      <alignment wrapText="1"/>
    </xf>
    <xf numFmtId="4" fontId="25" fillId="5" borderId="9" xfId="11" applyNumberFormat="1" applyFont="1" applyFill="1" applyBorder="1" applyAlignment="1">
      <alignment horizontal="right" wrapText="1"/>
    </xf>
    <xf numFmtId="0" fontId="25" fillId="0" borderId="1" xfId="11" applyFont="1" applyFill="1" applyBorder="1" applyAlignment="1">
      <alignment wrapText="1"/>
    </xf>
    <xf numFmtId="165" fontId="27" fillId="21" borderId="66" xfId="29" applyFont="1" applyFill="1" applyBorder="1" applyAlignment="1">
      <alignment horizontal="center" wrapText="1"/>
    </xf>
    <xf numFmtId="165" fontId="153" fillId="21" borderId="65" xfId="29" applyFont="1" applyFill="1" applyBorder="1" applyAlignment="1">
      <alignment horizontal="center" wrapText="1"/>
    </xf>
    <xf numFmtId="165" fontId="35" fillId="21" borderId="64" xfId="29" applyFont="1" applyFill="1" applyBorder="1" applyAlignment="1">
      <alignment wrapText="1"/>
    </xf>
    <xf numFmtId="165" fontId="27" fillId="21" borderId="67" xfId="29" applyFont="1" applyFill="1" applyBorder="1" applyAlignment="1">
      <alignment horizontal="center" wrapText="1"/>
    </xf>
    <xf numFmtId="165" fontId="35" fillId="21" borderId="83" xfId="29" applyFont="1" applyFill="1" applyBorder="1" applyAlignment="1">
      <alignment wrapText="1"/>
    </xf>
    <xf numFmtId="165" fontId="35" fillId="21" borderId="66" xfId="29" applyFont="1" applyFill="1" applyBorder="1" applyAlignment="1">
      <alignment wrapText="1"/>
    </xf>
    <xf numFmtId="0" fontId="27" fillId="24" borderId="53" xfId="11" applyFont="1" applyFill="1" applyBorder="1" applyAlignment="1">
      <alignment horizontal="left"/>
    </xf>
    <xf numFmtId="0" fontId="27" fillId="24" borderId="28" xfId="11" applyFont="1" applyFill="1" applyBorder="1" applyAlignment="1">
      <alignment horizontal="center" wrapText="1"/>
    </xf>
    <xf numFmtId="0" fontId="83" fillId="24" borderId="80" xfId="11" applyFont="1" applyFill="1" applyBorder="1" applyAlignment="1">
      <alignment horizontal="center" wrapText="1"/>
    </xf>
    <xf numFmtId="4" fontId="35" fillId="24" borderId="53" xfId="11" applyNumberFormat="1" applyFont="1" applyFill="1" applyBorder="1" applyAlignment="1">
      <alignment horizontal="center" wrapText="1"/>
    </xf>
    <xf numFmtId="4" fontId="35" fillId="24" borderId="28" xfId="11" applyNumberFormat="1" applyFont="1" applyFill="1" applyBorder="1" applyAlignment="1">
      <alignment horizontal="center" wrapText="1"/>
    </xf>
    <xf numFmtId="4" fontId="35" fillId="24" borderId="54" xfId="11" applyNumberFormat="1" applyFont="1" applyFill="1" applyBorder="1" applyAlignment="1">
      <alignment horizontal="center" wrapText="1"/>
    </xf>
    <xf numFmtId="4" fontId="37" fillId="24" borderId="27" xfId="11" applyNumberFormat="1" applyFont="1" applyFill="1" applyBorder="1" applyAlignment="1">
      <alignment horizontal="center" wrapText="1"/>
    </xf>
    <xf numFmtId="4" fontId="35" fillId="24" borderId="80" xfId="11" applyNumberFormat="1" applyFont="1" applyFill="1" applyBorder="1" applyAlignment="1">
      <alignment horizontal="center" wrapText="1"/>
    </xf>
    <xf numFmtId="49" fontId="27" fillId="24" borderId="8" xfId="11" applyNumberFormat="1" applyFont="1" applyFill="1" applyBorder="1" applyAlignment="1">
      <alignment horizontal="center" wrapText="1"/>
    </xf>
    <xf numFmtId="0" fontId="27" fillId="24" borderId="1" xfId="11" applyFont="1" applyFill="1" applyBorder="1" applyAlignment="1">
      <alignment wrapText="1"/>
    </xf>
    <xf numFmtId="0" fontId="42" fillId="24" borderId="9" xfId="11" applyFont="1" applyFill="1" applyBorder="1" applyAlignment="1">
      <alignment horizontal="center" wrapText="1"/>
    </xf>
    <xf numFmtId="168" fontId="25" fillId="24" borderId="8" xfId="29" applyNumberFormat="1" applyFont="1" applyFill="1" applyBorder="1" applyAlignment="1">
      <alignment horizontal="right" wrapText="1"/>
    </xf>
    <xf numFmtId="4" fontId="25" fillId="24" borderId="1" xfId="25" applyNumberFormat="1" applyFont="1" applyFill="1" applyBorder="1" applyAlignment="1">
      <alignment horizontal="right"/>
    </xf>
    <xf numFmtId="168" fontId="25" fillId="24" borderId="10" xfId="29" applyNumberFormat="1" applyFont="1" applyFill="1" applyBorder="1" applyAlignment="1">
      <alignment wrapText="1"/>
    </xf>
    <xf numFmtId="168" fontId="25" fillId="24" borderId="22" xfId="29" applyNumberFormat="1" applyFont="1" applyFill="1" applyBorder="1" applyAlignment="1">
      <alignment wrapText="1"/>
    </xf>
    <xf numFmtId="4" fontId="25" fillId="24" borderId="9" xfId="25" applyNumberFormat="1" applyFont="1" applyFill="1" applyBorder="1" applyAlignment="1">
      <alignment horizontal="right"/>
    </xf>
    <xf numFmtId="165" fontId="25" fillId="0" borderId="10" xfId="29" applyFont="1" applyFill="1" applyBorder="1" applyAlignment="1">
      <alignment horizontal="center" wrapText="1"/>
    </xf>
    <xf numFmtId="0" fontId="27" fillId="24" borderId="1" xfId="25" applyFont="1" applyFill="1" applyBorder="1" applyAlignment="1">
      <alignment wrapText="1"/>
    </xf>
    <xf numFmtId="0" fontId="42" fillId="24" borderId="9" xfId="25" applyFont="1" applyFill="1" applyBorder="1" applyAlignment="1">
      <alignment horizontal="center" wrapText="1"/>
    </xf>
    <xf numFmtId="168" fontId="27" fillId="24" borderId="8" xfId="29" applyNumberFormat="1" applyFont="1" applyFill="1" applyBorder="1" applyAlignment="1">
      <alignment horizontal="right" wrapText="1"/>
    </xf>
    <xf numFmtId="4" fontId="27" fillId="24" borderId="1" xfId="25" applyNumberFormat="1" applyFont="1" applyFill="1" applyBorder="1" applyAlignment="1">
      <alignment horizontal="right"/>
    </xf>
    <xf numFmtId="168" fontId="27" fillId="24" borderId="10" xfId="29" applyNumberFormat="1" applyFont="1" applyFill="1" applyBorder="1" applyAlignment="1">
      <alignment wrapText="1"/>
    </xf>
    <xf numFmtId="168" fontId="27" fillId="24" borderId="22" xfId="29" applyNumberFormat="1" applyFont="1" applyFill="1" applyBorder="1" applyAlignment="1">
      <alignment wrapText="1"/>
    </xf>
    <xf numFmtId="4" fontId="27" fillId="24" borderId="9" xfId="25" applyNumberFormat="1" applyFont="1" applyFill="1" applyBorder="1" applyAlignment="1">
      <alignment horizontal="right"/>
    </xf>
    <xf numFmtId="165" fontId="25" fillId="0" borderId="8" xfId="30" applyNumberFormat="1" applyFont="1" applyFill="1" applyBorder="1" applyAlignment="1">
      <alignment horizontal="right" wrapText="1"/>
    </xf>
    <xf numFmtId="4" fontId="25" fillId="0" borderId="1" xfId="11" applyNumberFormat="1" applyFont="1" applyFill="1" applyBorder="1" applyAlignment="1">
      <alignment horizontal="right" vertical="center"/>
    </xf>
    <xf numFmtId="0" fontId="27" fillId="24" borderId="8" xfId="11" applyFont="1" applyFill="1" applyBorder="1" applyAlignment="1">
      <alignment horizontal="center" wrapText="1"/>
    </xf>
    <xf numFmtId="0" fontId="41" fillId="24" borderId="9" xfId="11" applyFont="1" applyFill="1" applyBorder="1" applyAlignment="1">
      <alignment horizontal="center" wrapText="1"/>
    </xf>
    <xf numFmtId="165" fontId="25" fillId="24" borderId="8" xfId="29" applyFont="1" applyFill="1" applyBorder="1" applyAlignment="1">
      <alignment horizontal="right" wrapText="1"/>
    </xf>
    <xf numFmtId="4" fontId="25" fillId="24" borderId="1" xfId="11" applyNumberFormat="1" applyFont="1" applyFill="1" applyBorder="1" applyAlignment="1">
      <alignment horizontal="right" wrapText="1"/>
    </xf>
    <xf numFmtId="4" fontId="25" fillId="24" borderId="9" xfId="11" applyNumberFormat="1" applyFont="1" applyFill="1" applyBorder="1" applyAlignment="1">
      <alignment horizontal="right" wrapText="1"/>
    </xf>
    <xf numFmtId="165" fontId="27" fillId="24" borderId="66" xfId="29" applyFont="1" applyFill="1" applyBorder="1" applyAlignment="1">
      <alignment horizontal="center" wrapText="1"/>
    </xf>
    <xf numFmtId="165" fontId="153" fillId="24" borderId="65" xfId="29" applyFont="1" applyFill="1" applyBorder="1" applyAlignment="1">
      <alignment horizontal="center" wrapText="1"/>
    </xf>
    <xf numFmtId="165" fontId="35" fillId="24" borderId="64" xfId="29" applyFont="1" applyFill="1" applyBorder="1" applyAlignment="1">
      <alignment wrapText="1"/>
    </xf>
    <xf numFmtId="165" fontId="27" fillId="24" borderId="67" xfId="29" applyFont="1" applyFill="1" applyBorder="1" applyAlignment="1">
      <alignment horizontal="center" wrapText="1"/>
    </xf>
    <xf numFmtId="165" fontId="35" fillId="24" borderId="83" xfId="29" applyFont="1" applyFill="1" applyBorder="1" applyAlignment="1">
      <alignment wrapText="1"/>
    </xf>
    <xf numFmtId="165" fontId="35" fillId="24" borderId="66" xfId="29" applyFont="1" applyFill="1" applyBorder="1" applyAlignment="1">
      <alignment wrapText="1"/>
    </xf>
    <xf numFmtId="4" fontId="35" fillId="24" borderId="8" xfId="11" applyNumberFormat="1" applyFont="1" applyFill="1" applyBorder="1" applyAlignment="1">
      <alignment horizontal="center" wrapText="1"/>
    </xf>
    <xf numFmtId="4" fontId="35" fillId="24" borderId="1" xfId="11" applyNumberFormat="1" applyFont="1" applyFill="1" applyBorder="1" applyAlignment="1">
      <alignment horizontal="center" wrapText="1"/>
    </xf>
    <xf numFmtId="4" fontId="35" fillId="24" borderId="10" xfId="11" applyNumberFormat="1" applyFont="1" applyFill="1" applyBorder="1" applyAlignment="1">
      <alignment horizontal="center" wrapText="1"/>
    </xf>
    <xf numFmtId="4" fontId="35" fillId="24" borderId="22" xfId="11" applyNumberFormat="1" applyFont="1" applyFill="1" applyBorder="1" applyAlignment="1">
      <alignment horizontal="center" wrapText="1"/>
    </xf>
    <xf numFmtId="3" fontId="25" fillId="24" borderId="3" xfId="11" applyNumberFormat="1" applyFont="1" applyFill="1" applyBorder="1" applyAlignment="1">
      <alignment horizontal="center" wrapText="1"/>
    </xf>
    <xf numFmtId="3" fontId="25" fillId="24" borderId="2" xfId="11" applyNumberFormat="1" applyFont="1" applyFill="1" applyBorder="1" applyAlignment="1">
      <alignment horizontal="center" wrapText="1"/>
    </xf>
    <xf numFmtId="3" fontId="25" fillId="24" borderId="60" xfId="11" applyNumberFormat="1" applyFont="1" applyFill="1" applyBorder="1" applyAlignment="1">
      <alignment horizontal="center" wrapText="1"/>
    </xf>
    <xf numFmtId="3" fontId="25" fillId="24" borderId="24" xfId="11" applyNumberFormat="1" applyFont="1" applyFill="1" applyBorder="1" applyAlignment="1">
      <alignment horizontal="center" wrapText="1"/>
    </xf>
    <xf numFmtId="3" fontId="25" fillId="24" borderId="23" xfId="11" applyNumberFormat="1" applyFont="1" applyFill="1" applyBorder="1" applyAlignment="1">
      <alignment horizontal="center" wrapText="1"/>
    </xf>
    <xf numFmtId="0" fontId="27" fillId="24" borderId="20" xfId="11" applyFont="1" applyFill="1" applyBorder="1" applyAlignment="1"/>
    <xf numFmtId="0" fontId="27" fillId="24" borderId="68" xfId="11" applyFont="1" applyFill="1" applyBorder="1" applyAlignment="1"/>
    <xf numFmtId="0" fontId="83" fillId="24" borderId="33" xfId="11" applyFont="1" applyFill="1" applyBorder="1" applyAlignment="1">
      <alignment horizontal="center"/>
    </xf>
    <xf numFmtId="0" fontId="25" fillId="24" borderId="40" xfId="0" applyFont="1" applyFill="1" applyBorder="1" applyAlignment="1"/>
    <xf numFmtId="0" fontId="25" fillId="24" borderId="41" xfId="0" applyFont="1" applyFill="1" applyBorder="1" applyAlignment="1"/>
    <xf numFmtId="0" fontId="25" fillId="24" borderId="46" xfId="0" applyFont="1" applyFill="1" applyBorder="1" applyAlignment="1"/>
    <xf numFmtId="0" fontId="25" fillId="24" borderId="26" xfId="0" applyFont="1" applyFill="1" applyBorder="1" applyAlignment="1"/>
    <xf numFmtId="0" fontId="25" fillId="24" borderId="33" xfId="0" applyFont="1" applyFill="1" applyBorder="1" applyAlignment="1"/>
    <xf numFmtId="0" fontId="27" fillId="38" borderId="16" xfId="11" applyFont="1" applyFill="1" applyBorder="1" applyAlignment="1">
      <alignment horizontal="center" wrapText="1"/>
    </xf>
    <xf numFmtId="0" fontId="27" fillId="38" borderId="15" xfId="24" applyFont="1" applyFill="1" applyBorder="1" applyAlignment="1">
      <alignment horizontal="left" wrapText="1"/>
    </xf>
    <xf numFmtId="0" fontId="27" fillId="38" borderId="13" xfId="24" applyFont="1" applyFill="1" applyBorder="1" applyAlignment="1">
      <alignment horizontal="left" wrapText="1"/>
    </xf>
    <xf numFmtId="0" fontId="27" fillId="38" borderId="16" xfId="0" applyFont="1" applyFill="1" applyBorder="1" applyAlignment="1"/>
    <xf numFmtId="165" fontId="27" fillId="38" borderId="15" xfId="29" applyFont="1" applyFill="1" applyBorder="1" applyAlignment="1"/>
    <xf numFmtId="0" fontId="27" fillId="38" borderId="15" xfId="0" applyFont="1" applyFill="1" applyBorder="1" applyAlignment="1"/>
    <xf numFmtId="165" fontId="27" fillId="38" borderId="14" xfId="29" applyFont="1" applyFill="1" applyBorder="1" applyAlignment="1"/>
    <xf numFmtId="0" fontId="27" fillId="24" borderId="34" xfId="0" applyFont="1" applyFill="1" applyBorder="1" applyAlignment="1"/>
    <xf numFmtId="165" fontId="25" fillId="0" borderId="1" xfId="29" applyFont="1" applyFill="1" applyBorder="1" applyAlignment="1"/>
    <xf numFmtId="0" fontId="25" fillId="0" borderId="1" xfId="0" applyFont="1" applyFill="1" applyBorder="1" applyAlignment="1"/>
    <xf numFmtId="165" fontId="25" fillId="0" borderId="10" xfId="29" applyFont="1" applyFill="1" applyBorder="1" applyAlignment="1"/>
    <xf numFmtId="0" fontId="25" fillId="24" borderId="22" xfId="0" applyFont="1" applyFill="1" applyBorder="1" applyAlignment="1"/>
    <xf numFmtId="0" fontId="27" fillId="38" borderId="8" xfId="11" applyFont="1" applyFill="1" applyBorder="1" applyAlignment="1">
      <alignment horizontal="center" wrapText="1"/>
    </xf>
    <xf numFmtId="0" fontId="27" fillId="38" borderId="1" xfId="24" applyFont="1" applyFill="1" applyBorder="1" applyAlignment="1">
      <alignment horizontal="left" wrapText="1"/>
    </xf>
    <xf numFmtId="0" fontId="27" fillId="38" borderId="9" xfId="24" applyFont="1" applyFill="1" applyBorder="1" applyAlignment="1">
      <alignment horizontal="left" wrapText="1"/>
    </xf>
    <xf numFmtId="168" fontId="27" fillId="31" borderId="8" xfId="0" applyNumberFormat="1" applyFont="1" applyFill="1" applyBorder="1" applyAlignment="1">
      <alignment wrapText="1"/>
    </xf>
    <xf numFmtId="165" fontId="27" fillId="38" borderId="1" xfId="29" applyFont="1" applyFill="1" applyBorder="1" applyAlignment="1"/>
    <xf numFmtId="0" fontId="27" fillId="38" borderId="1" xfId="0" applyFont="1" applyFill="1" applyBorder="1" applyAlignment="1"/>
    <xf numFmtId="165" fontId="27" fillId="38" borderId="10" xfId="29" applyFont="1" applyFill="1" applyBorder="1" applyAlignment="1"/>
    <xf numFmtId="0" fontId="27" fillId="24" borderId="22" xfId="0" applyFont="1" applyFill="1" applyBorder="1" applyAlignment="1"/>
    <xf numFmtId="0" fontId="25" fillId="0" borderId="10" xfId="0" applyFont="1" applyFill="1" applyBorder="1" applyAlignment="1"/>
    <xf numFmtId="165" fontId="25" fillId="0" borderId="10" xfId="0" applyNumberFormat="1" applyFont="1" applyFill="1" applyBorder="1" applyAlignment="1"/>
    <xf numFmtId="0" fontId="25" fillId="0" borderId="8" xfId="0" applyFont="1" applyFill="1" applyBorder="1" applyAlignment="1"/>
    <xf numFmtId="0" fontId="42" fillId="0" borderId="1" xfId="24" applyFont="1" applyFill="1" applyBorder="1" applyAlignment="1">
      <alignment horizontal="right" wrapText="1"/>
    </xf>
    <xf numFmtId="0" fontId="42" fillId="0" borderId="9" xfId="24" applyFont="1" applyFill="1" applyBorder="1" applyAlignment="1">
      <alignment horizontal="center" wrapText="1"/>
    </xf>
    <xf numFmtId="0" fontId="27" fillId="0" borderId="8" xfId="0" applyFont="1" applyFill="1" applyBorder="1" applyAlignment="1"/>
    <xf numFmtId="165" fontId="27" fillId="0" borderId="1" xfId="0" applyNumberFormat="1" applyFont="1" applyFill="1" applyBorder="1" applyAlignment="1"/>
    <xf numFmtId="0" fontId="22" fillId="0" borderId="1" xfId="201" applyFont="1" applyFill="1" applyBorder="1" applyAlignment="1">
      <alignment horizontal="left" wrapText="1"/>
    </xf>
    <xf numFmtId="2" fontId="25" fillId="0" borderId="1" xfId="0" applyNumberFormat="1" applyFont="1" applyFill="1" applyBorder="1" applyAlignment="1"/>
    <xf numFmtId="0" fontId="25" fillId="0" borderId="1" xfId="0" applyFont="1" applyFill="1" applyBorder="1" applyAlignment="1">
      <alignment vertical="top" wrapText="1"/>
    </xf>
    <xf numFmtId="0" fontId="22" fillId="0" borderId="1" xfId="0" applyFont="1" applyFill="1" applyBorder="1" applyAlignment="1">
      <alignment horizontal="left" wrapText="1"/>
    </xf>
    <xf numFmtId="0" fontId="28" fillId="0" borderId="1" xfId="0" applyFont="1" applyFill="1" applyBorder="1" applyAlignment="1">
      <alignment horizontal="left" vertical="top" wrapText="1"/>
    </xf>
    <xf numFmtId="0" fontId="25" fillId="0" borderId="1" xfId="0" applyNumberFormat="1" applyFont="1" applyFill="1" applyBorder="1" applyAlignment="1">
      <alignment vertical="top" wrapText="1"/>
    </xf>
    <xf numFmtId="4" fontId="25" fillId="0" borderId="1" xfId="0" applyNumberFormat="1" applyFont="1" applyBorder="1" applyAlignment="1">
      <alignment horizontal="center"/>
    </xf>
    <xf numFmtId="0" fontId="28" fillId="0" borderId="1" xfId="0" applyNumberFormat="1" applyFont="1" applyFill="1" applyBorder="1" applyAlignment="1">
      <alignment vertical="top" wrapText="1"/>
    </xf>
    <xf numFmtId="49" fontId="25" fillId="0" borderId="3" xfId="11" applyNumberFormat="1" applyFont="1" applyFill="1" applyBorder="1" applyAlignment="1">
      <alignment horizontal="center" wrapText="1"/>
    </xf>
    <xf numFmtId="0" fontId="41" fillId="0" borderId="2" xfId="24" applyFont="1" applyFill="1" applyBorder="1" applyAlignment="1">
      <alignment horizontal="right" wrapText="1"/>
    </xf>
    <xf numFmtId="0" fontId="41" fillId="0" borderId="60" xfId="24" applyFont="1" applyFill="1" applyBorder="1" applyAlignment="1">
      <alignment horizontal="center" wrapText="1"/>
    </xf>
    <xf numFmtId="0" fontId="25" fillId="0" borderId="3" xfId="0" applyFont="1" applyFill="1" applyBorder="1" applyAlignment="1"/>
    <xf numFmtId="165" fontId="25" fillId="0" borderId="2" xfId="29" applyFont="1" applyFill="1" applyBorder="1" applyAlignment="1"/>
    <xf numFmtId="0" fontId="25" fillId="0" borderId="2" xfId="0" applyFont="1" applyFill="1" applyBorder="1" applyAlignment="1"/>
    <xf numFmtId="165" fontId="25" fillId="0" borderId="24" xfId="29" applyFont="1" applyFill="1" applyBorder="1" applyAlignment="1"/>
    <xf numFmtId="0" fontId="25" fillId="24" borderId="23" xfId="0" applyFont="1" applyFill="1" applyBorder="1" applyAlignment="1"/>
    <xf numFmtId="0" fontId="27" fillId="38" borderId="7" xfId="11" applyFont="1" applyFill="1" applyBorder="1" applyAlignment="1">
      <alignment horizontal="center" wrapText="1"/>
    </xf>
    <xf numFmtId="0" fontId="27" fillId="38" borderId="6" xfId="24" applyFont="1" applyFill="1" applyBorder="1" applyAlignment="1">
      <alignment horizontal="left" wrapText="1"/>
    </xf>
    <xf numFmtId="0" fontId="41" fillId="38" borderId="4" xfId="24" applyFont="1" applyFill="1" applyBorder="1" applyAlignment="1">
      <alignment horizontal="center" wrapText="1"/>
    </xf>
    <xf numFmtId="0" fontId="25" fillId="38" borderId="7" xfId="0" applyFont="1" applyFill="1" applyBorder="1" applyAlignment="1"/>
    <xf numFmtId="0" fontId="25" fillId="38" borderId="6" xfId="0" applyFont="1" applyFill="1" applyBorder="1" applyAlignment="1"/>
    <xf numFmtId="0" fontId="25" fillId="38" borderId="5" xfId="0" applyFont="1" applyFill="1" applyBorder="1" applyAlignment="1"/>
    <xf numFmtId="0" fontId="25" fillId="24" borderId="55" xfId="0" applyFont="1" applyFill="1" applyBorder="1" applyAlignment="1"/>
    <xf numFmtId="0" fontId="47" fillId="0" borderId="1" xfId="0" applyFont="1" applyBorder="1" applyAlignment="1">
      <alignment horizontal="center" vertical="center" wrapText="1"/>
    </xf>
    <xf numFmtId="0" fontId="154" fillId="0" borderId="1" xfId="0" applyFont="1" applyBorder="1" applyAlignment="1">
      <alignment horizontal="center" vertical="center" wrapText="1"/>
    </xf>
    <xf numFmtId="0" fontId="25" fillId="0" borderId="1" xfId="24" applyFont="1" applyFill="1" applyBorder="1" applyAlignment="1">
      <alignment horizontal="right" wrapText="1"/>
    </xf>
    <xf numFmtId="0" fontId="41" fillId="38" borderId="9" xfId="24" applyFont="1" applyFill="1" applyBorder="1" applyAlignment="1">
      <alignment horizontal="center" wrapText="1"/>
    </xf>
    <xf numFmtId="0" fontId="25" fillId="38" borderId="8" xfId="0" applyFont="1" applyFill="1" applyBorder="1" applyAlignment="1"/>
    <xf numFmtId="0" fontId="25" fillId="38" borderId="1" xfId="0" applyFont="1" applyFill="1" applyBorder="1" applyAlignment="1"/>
    <xf numFmtId="175" fontId="88" fillId="38" borderId="25" xfId="7" applyNumberFormat="1" applyFont="1" applyFill="1" applyBorder="1"/>
    <xf numFmtId="175" fontId="27" fillId="38" borderId="25" xfId="30" applyNumberFormat="1" applyFont="1" applyFill="1" applyBorder="1" applyAlignment="1">
      <alignment horizontal="right" vertical="center"/>
    </xf>
    <xf numFmtId="165" fontId="27" fillId="24" borderId="22" xfId="29" applyFont="1" applyFill="1" applyBorder="1" applyAlignment="1"/>
    <xf numFmtId="0" fontId="27" fillId="24" borderId="66" xfId="11" applyFont="1" applyFill="1" applyBorder="1" applyAlignment="1">
      <alignment horizontal="left" wrapText="1"/>
    </xf>
    <xf numFmtId="0" fontId="25" fillId="24" borderId="65" xfId="0" applyFont="1" applyFill="1" applyBorder="1" applyAlignment="1"/>
    <xf numFmtId="0" fontId="25" fillId="24" borderId="64" xfId="0" applyFont="1" applyFill="1" applyBorder="1" applyAlignment="1"/>
    <xf numFmtId="165" fontId="27" fillId="24" borderId="67" xfId="0" applyNumberFormat="1" applyFont="1" applyFill="1" applyBorder="1" applyAlignment="1"/>
    <xf numFmtId="0" fontId="25" fillId="24" borderId="83" xfId="0" applyFont="1" applyFill="1" applyBorder="1" applyAlignment="1"/>
    <xf numFmtId="4" fontId="35" fillId="39" borderId="8" xfId="11" applyNumberFormat="1" applyFont="1" applyFill="1" applyBorder="1" applyAlignment="1">
      <alignment horizontal="center" wrapText="1"/>
    </xf>
    <xf numFmtId="4" fontId="35" fillId="39" borderId="1" xfId="11" applyNumberFormat="1" applyFont="1" applyFill="1" applyBorder="1" applyAlignment="1">
      <alignment horizontal="center" wrapText="1"/>
    </xf>
    <xf numFmtId="4" fontId="35" fillId="39" borderId="10" xfId="11" applyNumberFormat="1" applyFont="1" applyFill="1" applyBorder="1" applyAlignment="1">
      <alignment horizontal="center" wrapText="1"/>
    </xf>
    <xf numFmtId="4" fontId="35" fillId="39" borderId="22" xfId="11" applyNumberFormat="1" applyFont="1" applyFill="1" applyBorder="1" applyAlignment="1">
      <alignment horizontal="center" wrapText="1"/>
    </xf>
    <xf numFmtId="3" fontId="25" fillId="39" borderId="3" xfId="11" applyNumberFormat="1" applyFont="1" applyFill="1" applyBorder="1" applyAlignment="1">
      <alignment horizontal="center" wrapText="1"/>
    </xf>
    <xf numFmtId="3" fontId="25" fillId="39" borderId="60" xfId="11" applyNumberFormat="1" applyFont="1" applyFill="1" applyBorder="1" applyAlignment="1">
      <alignment horizontal="center" wrapText="1"/>
    </xf>
    <xf numFmtId="3" fontId="25" fillId="39" borderId="23" xfId="11" applyNumberFormat="1" applyFont="1" applyFill="1" applyBorder="1" applyAlignment="1">
      <alignment horizontal="center" wrapText="1"/>
    </xf>
    <xf numFmtId="3" fontId="25" fillId="39" borderId="2" xfId="11" applyNumberFormat="1" applyFont="1" applyFill="1" applyBorder="1" applyAlignment="1">
      <alignment horizontal="center" wrapText="1"/>
    </xf>
    <xf numFmtId="3" fontId="25" fillId="39" borderId="24" xfId="11" applyNumberFormat="1" applyFont="1" applyFill="1" applyBorder="1" applyAlignment="1">
      <alignment horizontal="center" wrapText="1"/>
    </xf>
    <xf numFmtId="0" fontId="27" fillId="39" borderId="69" xfId="11" applyFont="1" applyFill="1" applyBorder="1" applyAlignment="1"/>
    <xf numFmtId="0" fontId="25" fillId="39" borderId="64" xfId="0" applyFont="1" applyFill="1" applyBorder="1" applyAlignment="1"/>
    <xf numFmtId="0" fontId="25" fillId="39" borderId="83" xfId="0" applyFont="1" applyFill="1" applyBorder="1" applyAlignment="1"/>
    <xf numFmtId="0" fontId="25" fillId="39" borderId="43" xfId="0" applyFont="1" applyFill="1" applyBorder="1" applyAlignment="1"/>
    <xf numFmtId="0" fontId="25" fillId="39" borderId="44" xfId="0" applyFont="1" applyFill="1" applyBorder="1" applyAlignment="1"/>
    <xf numFmtId="0" fontId="25" fillId="39" borderId="45" xfId="0" applyFont="1" applyFill="1" applyBorder="1" applyAlignment="1"/>
    <xf numFmtId="0" fontId="25" fillId="39" borderId="78" xfId="0" applyFont="1" applyFill="1" applyBorder="1" applyAlignment="1"/>
    <xf numFmtId="0" fontId="27" fillId="25" borderId="7" xfId="11" applyFont="1" applyFill="1" applyBorder="1" applyAlignment="1">
      <alignment horizontal="center" wrapText="1"/>
    </xf>
    <xf numFmtId="0" fontId="27" fillId="25" borderId="4" xfId="24" applyFont="1" applyFill="1" applyBorder="1" applyAlignment="1">
      <alignment horizontal="left" wrapText="1"/>
    </xf>
    <xf numFmtId="165" fontId="27" fillId="25" borderId="6" xfId="29" applyFont="1" applyFill="1" applyBorder="1" applyAlignment="1"/>
    <xf numFmtId="165" fontId="27" fillId="25" borderId="5" xfId="29" applyFont="1" applyFill="1" applyBorder="1" applyAlignment="1"/>
    <xf numFmtId="0" fontId="27" fillId="25" borderId="1" xfId="0" applyFont="1" applyFill="1" applyBorder="1" applyAlignment="1"/>
    <xf numFmtId="165" fontId="27" fillId="25" borderId="1" xfId="29" applyFont="1" applyFill="1" applyBorder="1" applyAlignment="1"/>
    <xf numFmtId="0" fontId="41" fillId="0" borderId="9" xfId="24" applyFont="1" applyFill="1" applyBorder="1" applyAlignment="1">
      <alignment horizontal="right" wrapText="1"/>
    </xf>
    <xf numFmtId="0" fontId="41" fillId="0" borderId="22" xfId="24" applyFont="1" applyFill="1" applyBorder="1" applyAlignment="1">
      <alignment horizontal="center" wrapText="1"/>
    </xf>
    <xf numFmtId="0" fontId="27" fillId="25" borderId="8" xfId="11" applyFont="1" applyFill="1" applyBorder="1" applyAlignment="1">
      <alignment horizontal="center" wrapText="1"/>
    </xf>
    <xf numFmtId="0" fontId="27" fillId="25" borderId="9" xfId="24" applyFont="1" applyFill="1" applyBorder="1" applyAlignment="1">
      <alignment horizontal="left" wrapText="1"/>
    </xf>
    <xf numFmtId="0" fontId="27" fillId="25" borderId="22" xfId="24" applyFont="1" applyFill="1" applyBorder="1" applyAlignment="1">
      <alignment horizontal="left" wrapText="1"/>
    </xf>
    <xf numFmtId="0" fontId="27" fillId="25" borderId="10" xfId="0" applyFont="1" applyFill="1" applyBorder="1" applyAlignment="1"/>
    <xf numFmtId="4" fontId="25" fillId="0" borderId="9" xfId="24" applyNumberFormat="1" applyFont="1" applyFill="1" applyBorder="1" applyAlignment="1">
      <alignment horizontal="center" wrapText="1"/>
    </xf>
    <xf numFmtId="4" fontId="25" fillId="0" borderId="1" xfId="24" applyNumberFormat="1" applyFont="1" applyFill="1" applyBorder="1" applyAlignment="1">
      <alignment horizontal="center" wrapText="1"/>
    </xf>
    <xf numFmtId="0" fontId="41" fillId="0" borderId="9" xfId="24" applyFont="1" applyFill="1" applyBorder="1" applyAlignment="1">
      <alignment horizontal="left" wrapText="1"/>
    </xf>
    <xf numFmtId="0" fontId="28" fillId="2" borderId="1" xfId="0" applyFont="1" applyFill="1" applyBorder="1" applyAlignment="1">
      <alignment horizontal="center"/>
    </xf>
    <xf numFmtId="0" fontId="28" fillId="3" borderId="1" xfId="0" applyFont="1" applyFill="1" applyBorder="1" applyAlignment="1">
      <alignment horizontal="center"/>
    </xf>
    <xf numFmtId="165" fontId="27" fillId="25" borderId="10" xfId="29" applyFont="1" applyFill="1" applyBorder="1" applyAlignment="1"/>
    <xf numFmtId="0" fontId="42" fillId="0" borderId="9" xfId="24" applyFont="1" applyFill="1" applyBorder="1" applyAlignment="1">
      <alignment horizontal="left" wrapText="1"/>
    </xf>
    <xf numFmtId="0" fontId="41" fillId="25" borderId="22" xfId="24" applyFont="1" applyFill="1" applyBorder="1" applyAlignment="1">
      <alignment horizontal="center" wrapText="1"/>
    </xf>
    <xf numFmtId="169" fontId="25" fillId="25" borderId="1" xfId="30" applyFont="1" applyFill="1" applyBorder="1"/>
    <xf numFmtId="169" fontId="27" fillId="25" borderId="1" xfId="30" applyFont="1" applyFill="1" applyBorder="1"/>
    <xf numFmtId="0" fontId="27" fillId="25" borderId="9" xfId="11" applyFont="1" applyFill="1" applyBorder="1" applyAlignment="1">
      <alignment horizontal="left" wrapText="1"/>
    </xf>
    <xf numFmtId="0" fontId="41" fillId="25" borderId="22" xfId="11" applyFont="1" applyFill="1" applyBorder="1" applyAlignment="1">
      <alignment horizontal="center" wrapText="1"/>
    </xf>
    <xf numFmtId="0" fontId="94" fillId="25" borderId="21" xfId="7" applyFont="1" applyFill="1" applyBorder="1"/>
    <xf numFmtId="0" fontId="41" fillId="25" borderId="22" xfId="11" applyFont="1" applyFill="1" applyBorder="1" applyAlignment="1">
      <alignment horizontal="center"/>
    </xf>
    <xf numFmtId="0" fontId="94" fillId="0" borderId="21" xfId="7" applyFont="1" applyFill="1" applyBorder="1"/>
    <xf numFmtId="169" fontId="25" fillId="0" borderId="1" xfId="30" applyFont="1" applyFill="1" applyBorder="1"/>
    <xf numFmtId="0" fontId="28" fillId="3" borderId="9" xfId="0" applyFont="1" applyFill="1" applyBorder="1" applyAlignment="1">
      <alignment horizontal="left"/>
    </xf>
    <xf numFmtId="0" fontId="28" fillId="3" borderId="9" xfId="0" applyFont="1" applyFill="1" applyBorder="1" applyAlignment="1">
      <alignment horizontal="left" wrapText="1"/>
    </xf>
    <xf numFmtId="4" fontId="37" fillId="2" borderId="1" xfId="0" applyNumberFormat="1" applyFont="1" applyFill="1" applyBorder="1" applyAlignment="1">
      <alignment horizontal="right" vertical="top"/>
    </xf>
    <xf numFmtId="0" fontId="155" fillId="0" borderId="0" xfId="0" applyFont="1"/>
    <xf numFmtId="0" fontId="41" fillId="0" borderId="19" xfId="24" applyFont="1" applyFill="1" applyBorder="1" applyAlignment="1">
      <alignment horizontal="left" wrapText="1"/>
    </xf>
    <xf numFmtId="0" fontId="27" fillId="25" borderId="9" xfId="43" applyFont="1" applyFill="1" applyBorder="1" applyAlignment="1">
      <alignment wrapText="1"/>
    </xf>
    <xf numFmtId="165" fontId="25" fillId="25" borderId="10" xfId="29" applyFont="1" applyFill="1" applyBorder="1" applyAlignment="1">
      <alignment horizontal="center" wrapText="1"/>
    </xf>
    <xf numFmtId="49" fontId="27" fillId="25" borderId="25" xfId="7" applyNumberFormat="1" applyFont="1" applyFill="1" applyBorder="1" applyAlignment="1">
      <alignment horizontal="left" wrapText="1"/>
    </xf>
    <xf numFmtId="0" fontId="27" fillId="25" borderId="21" xfId="7" applyFont="1" applyFill="1" applyBorder="1"/>
    <xf numFmtId="169" fontId="27" fillId="25" borderId="9" xfId="30" applyFont="1" applyFill="1" applyBorder="1"/>
    <xf numFmtId="0" fontId="27" fillId="0" borderId="8" xfId="11" applyFont="1" applyFill="1" applyBorder="1" applyAlignment="1">
      <alignment horizontal="center" wrapText="1"/>
    </xf>
    <xf numFmtId="0" fontId="41" fillId="0" borderId="9" xfId="24" applyFont="1" applyFill="1" applyBorder="1" applyAlignment="1">
      <alignment horizontal="left" vertical="center" wrapText="1"/>
    </xf>
    <xf numFmtId="0" fontId="41" fillId="0" borderId="22" xfId="24" applyFont="1" applyFill="1" applyBorder="1" applyAlignment="1">
      <alignment horizontal="center" vertical="center" wrapText="1"/>
    </xf>
    <xf numFmtId="0" fontId="27" fillId="0" borderId="21" xfId="7" applyFont="1" applyFill="1" applyBorder="1"/>
    <xf numFmtId="169" fontId="27" fillId="0" borderId="9" xfId="30" applyFont="1" applyFill="1" applyBorder="1"/>
    <xf numFmtId="165" fontId="27" fillId="0" borderId="1" xfId="29" applyFont="1" applyFill="1" applyBorder="1" applyAlignment="1"/>
    <xf numFmtId="175" fontId="27" fillId="0" borderId="25" xfId="30" applyNumberFormat="1" applyFont="1" applyFill="1" applyBorder="1"/>
    <xf numFmtId="169" fontId="27" fillId="0" borderId="1" xfId="30" applyFont="1" applyFill="1" applyBorder="1"/>
    <xf numFmtId="169" fontId="25" fillId="0" borderId="9" xfId="30" applyFont="1" applyFill="1" applyBorder="1"/>
    <xf numFmtId="176" fontId="27" fillId="0" borderId="25" xfId="30" applyNumberFormat="1" applyFont="1" applyFill="1" applyBorder="1"/>
    <xf numFmtId="0" fontId="27" fillId="25" borderId="25" xfId="43" applyFont="1" applyFill="1" applyBorder="1" applyAlignment="1">
      <alignment wrapText="1"/>
    </xf>
    <xf numFmtId="169" fontId="94" fillId="25" borderId="9" xfId="30" applyFont="1" applyFill="1" applyBorder="1"/>
    <xf numFmtId="175" fontId="88" fillId="25" borderId="25" xfId="30" applyNumberFormat="1" applyFont="1" applyFill="1" applyBorder="1"/>
    <xf numFmtId="169" fontId="94" fillId="25" borderId="1" xfId="30" applyFont="1" applyFill="1" applyBorder="1"/>
    <xf numFmtId="0" fontId="88" fillId="25" borderId="9" xfId="43" applyFont="1" applyFill="1" applyBorder="1" applyAlignment="1">
      <alignment wrapText="1"/>
    </xf>
    <xf numFmtId="0" fontId="27" fillId="39" borderId="23" xfId="11" applyFont="1" applyFill="1" applyBorder="1" applyAlignment="1">
      <alignment horizontal="left" wrapText="1"/>
    </xf>
    <xf numFmtId="165" fontId="25" fillId="39" borderId="2" xfId="29" applyFont="1" applyFill="1" applyBorder="1" applyAlignment="1"/>
    <xf numFmtId="165" fontId="25" fillId="39" borderId="24" xfId="29" applyFont="1" applyFill="1" applyBorder="1" applyAlignment="1"/>
    <xf numFmtId="49" fontId="50" fillId="35" borderId="1"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left"/>
    </xf>
    <xf numFmtId="0" fontId="27" fillId="35" borderId="1" xfId="0" applyFont="1" applyFill="1" applyBorder="1" applyProtection="1"/>
    <xf numFmtId="0" fontId="27" fillId="35" borderId="1" xfId="194" applyFont="1" applyFill="1" applyBorder="1" applyAlignment="1" applyProtection="1">
      <alignment horizontal="center" wrapText="1"/>
    </xf>
    <xf numFmtId="4" fontId="27" fillId="35" borderId="1" xfId="29" applyNumberFormat="1" applyFont="1" applyFill="1" applyBorder="1" applyAlignment="1" applyProtection="1">
      <protection locked="0"/>
    </xf>
    <xf numFmtId="0" fontId="49" fillId="10" borderId="1" xfId="0" applyFont="1" applyFill="1" applyBorder="1" applyAlignment="1"/>
    <xf numFmtId="0" fontId="50" fillId="10" borderId="6" xfId="0" applyFont="1" applyFill="1" applyBorder="1" applyAlignment="1" applyProtection="1">
      <alignment vertical="center" wrapText="1"/>
    </xf>
    <xf numFmtId="49" fontId="50" fillId="10" borderId="6" xfId="0" applyNumberFormat="1" applyFont="1" applyFill="1" applyBorder="1" applyAlignment="1" applyProtection="1">
      <alignment horizontal="center" vertical="center" wrapText="1"/>
    </xf>
    <xf numFmtId="0" fontId="27" fillId="10" borderId="1" xfId="0" applyFont="1" applyFill="1" applyBorder="1" applyAlignment="1" applyProtection="1"/>
    <xf numFmtId="0" fontId="27" fillId="10" borderId="1" xfId="194" applyFont="1" applyFill="1" applyBorder="1" applyAlignment="1" applyProtection="1">
      <alignment horizontal="left" wrapText="1"/>
    </xf>
    <xf numFmtId="4" fontId="27" fillId="10" borderId="1" xfId="194" applyNumberFormat="1" applyFont="1" applyFill="1" applyBorder="1" applyAlignment="1" applyProtection="1">
      <alignment horizontal="center" wrapText="1"/>
      <protection locked="0"/>
    </xf>
    <xf numFmtId="3" fontId="25" fillId="16" borderId="66" xfId="11" applyNumberFormat="1" applyFont="1" applyFill="1" applyBorder="1" applyAlignment="1">
      <alignment horizontal="center" wrapText="1"/>
    </xf>
    <xf numFmtId="0" fontId="27" fillId="16" borderId="65" xfId="11" applyFont="1" applyFill="1" applyBorder="1" applyAlignment="1">
      <alignment horizontal="left"/>
    </xf>
    <xf numFmtId="49" fontId="27" fillId="14" borderId="7" xfId="11" applyNumberFormat="1" applyFont="1" applyFill="1" applyBorder="1" applyAlignment="1">
      <alignment horizontal="center" wrapText="1"/>
    </xf>
    <xf numFmtId="0" fontId="27" fillId="14" borderId="6" xfId="24" applyFont="1" applyFill="1" applyBorder="1" applyAlignment="1">
      <alignment horizontal="left" wrapText="1"/>
    </xf>
    <xf numFmtId="0" fontId="27" fillId="14" borderId="4" xfId="24" applyFont="1" applyFill="1" applyBorder="1" applyAlignment="1">
      <alignment horizontal="left" wrapText="1"/>
    </xf>
    <xf numFmtId="49" fontId="27" fillId="14" borderId="8" xfId="11" applyNumberFormat="1" applyFont="1" applyFill="1" applyBorder="1" applyAlignment="1">
      <alignment horizontal="center" wrapText="1"/>
    </xf>
    <xf numFmtId="0" fontId="27" fillId="14" borderId="1" xfId="11" applyFont="1" applyFill="1" applyBorder="1" applyAlignment="1">
      <alignment horizontal="left" wrapText="1"/>
    </xf>
    <xf numFmtId="0" fontId="41" fillId="14" borderId="9" xfId="11" applyFont="1" applyFill="1" applyBorder="1" applyAlignment="1">
      <alignment horizontal="center" wrapText="1"/>
    </xf>
    <xf numFmtId="0" fontId="27" fillId="14" borderId="1" xfId="25" applyFont="1" applyFill="1" applyBorder="1" applyAlignment="1">
      <alignment wrapText="1"/>
    </xf>
    <xf numFmtId="0" fontId="42" fillId="14" borderId="9" xfId="25" applyFont="1" applyFill="1" applyBorder="1" applyAlignment="1">
      <alignment horizontal="center" wrapText="1"/>
    </xf>
    <xf numFmtId="165" fontId="27" fillId="16" borderId="66" xfId="29" applyFont="1" applyFill="1" applyBorder="1" applyAlignment="1">
      <alignment horizontal="center" wrapText="1"/>
    </xf>
    <xf numFmtId="168" fontId="27" fillId="14" borderId="5" xfId="29" applyNumberFormat="1" applyFont="1" applyFill="1" applyBorder="1" applyAlignment="1">
      <alignment horizontal="left" wrapText="1"/>
    </xf>
    <xf numFmtId="0" fontId="27" fillId="5" borderId="1" xfId="11" applyFont="1" applyFill="1" applyBorder="1" applyAlignment="1">
      <alignment wrapText="1"/>
    </xf>
    <xf numFmtId="173" fontId="25" fillId="40" borderId="7" xfId="24" applyNumberFormat="1" applyFont="1" applyFill="1" applyBorder="1" applyAlignment="1">
      <alignment horizontal="right" wrapText="1"/>
    </xf>
    <xf numFmtId="4" fontId="25" fillId="40" borderId="6" xfId="11" applyNumberFormat="1" applyFont="1" applyFill="1" applyBorder="1" applyAlignment="1">
      <alignment horizontal="center" wrapText="1"/>
    </xf>
    <xf numFmtId="173" fontId="27" fillId="40" borderId="5" xfId="29" applyNumberFormat="1" applyFont="1" applyFill="1" applyBorder="1" applyAlignment="1" applyProtection="1">
      <alignment horizontal="left" wrapText="1"/>
    </xf>
    <xf numFmtId="3" fontId="25" fillId="0" borderId="8" xfId="24" applyNumberFormat="1" applyFont="1" applyFill="1" applyBorder="1" applyAlignment="1">
      <alignment horizontal="right" wrapText="1"/>
    </xf>
    <xf numFmtId="0" fontId="41" fillId="0" borderId="1" xfId="24" applyFont="1" applyFill="1" applyBorder="1" applyAlignment="1">
      <alignment horizontal="center" wrapText="1"/>
    </xf>
    <xf numFmtId="3" fontId="27" fillId="4" borderId="8" xfId="25" applyNumberFormat="1" applyFont="1" applyFill="1" applyBorder="1" applyAlignment="1">
      <alignment horizontal="right" wrapText="1"/>
    </xf>
    <xf numFmtId="4" fontId="27" fillId="4" borderId="1" xfId="25" applyNumberFormat="1" applyFont="1" applyFill="1" applyBorder="1" applyAlignment="1">
      <alignment horizontal="center" wrapText="1"/>
    </xf>
    <xf numFmtId="0" fontId="42" fillId="4" borderId="1" xfId="25" applyFont="1" applyFill="1" applyBorder="1" applyAlignment="1">
      <alignment horizontal="center" wrapText="1"/>
    </xf>
    <xf numFmtId="3" fontId="25" fillId="0" borderId="8" xfId="25" applyNumberFormat="1" applyFont="1" applyFill="1" applyBorder="1" applyAlignment="1">
      <alignment horizontal="right" wrapText="1"/>
    </xf>
    <xf numFmtId="4" fontId="25" fillId="0" borderId="1" xfId="25" applyNumberFormat="1" applyFont="1" applyFill="1" applyBorder="1" applyAlignment="1">
      <alignment horizontal="center" wrapText="1"/>
    </xf>
    <xf numFmtId="0" fontId="41" fillId="0" borderId="1" xfId="25" applyFont="1" applyFill="1" applyBorder="1" applyAlignment="1">
      <alignment horizontal="center" wrapText="1"/>
    </xf>
    <xf numFmtId="3" fontId="27" fillId="4" borderId="8" xfId="11" applyNumberFormat="1" applyFont="1" applyFill="1" applyBorder="1" applyAlignment="1">
      <alignment horizontal="right" wrapText="1"/>
    </xf>
    <xf numFmtId="4" fontId="27" fillId="4" borderId="1" xfId="11" applyNumberFormat="1" applyFont="1" applyFill="1" applyBorder="1" applyAlignment="1">
      <alignment horizontal="center" wrapText="1"/>
    </xf>
    <xf numFmtId="0" fontId="42" fillId="4" borderId="1" xfId="11" applyFont="1" applyFill="1" applyBorder="1" applyAlignment="1">
      <alignment horizontal="center" wrapText="1"/>
    </xf>
    <xf numFmtId="3" fontId="25" fillId="0" borderId="8" xfId="11" applyNumberFormat="1" applyFont="1" applyFill="1" applyBorder="1" applyAlignment="1">
      <alignment horizontal="right" wrapText="1"/>
    </xf>
    <xf numFmtId="4" fontId="25" fillId="0" borderId="1" xfId="11" applyNumberFormat="1" applyFont="1" applyFill="1" applyBorder="1" applyAlignment="1">
      <alignment horizontal="center" wrapText="1"/>
    </xf>
    <xf numFmtId="0" fontId="25" fillId="0" borderId="1" xfId="11" applyFont="1" applyFill="1" applyBorder="1" applyAlignment="1">
      <alignment horizontal="center" wrapText="1"/>
    </xf>
    <xf numFmtId="0" fontId="41" fillId="0" borderId="1" xfId="11" applyFont="1" applyFill="1" applyBorder="1" applyAlignment="1">
      <alignment horizontal="center" wrapText="1"/>
    </xf>
    <xf numFmtId="3" fontId="25" fillId="4" borderId="8" xfId="11" applyNumberFormat="1" applyFont="1" applyFill="1" applyBorder="1" applyAlignment="1">
      <alignment horizontal="center" wrapText="1"/>
    </xf>
    <xf numFmtId="4" fontId="25" fillId="4" borderId="1" xfId="11" applyNumberFormat="1" applyFont="1" applyFill="1" applyBorder="1" applyAlignment="1">
      <alignment horizontal="center" wrapText="1"/>
    </xf>
    <xf numFmtId="0" fontId="41" fillId="4" borderId="1" xfId="11" applyFont="1" applyFill="1" applyBorder="1" applyAlignment="1">
      <alignment horizontal="center" wrapText="1"/>
    </xf>
    <xf numFmtId="165" fontId="25" fillId="4" borderId="10" xfId="29" applyFont="1" applyFill="1" applyBorder="1" applyAlignment="1">
      <alignment horizontal="center" wrapText="1"/>
    </xf>
    <xf numFmtId="4" fontId="25" fillId="4" borderId="1" xfId="25" applyNumberFormat="1" applyFont="1" applyFill="1" applyBorder="1" applyAlignment="1">
      <alignment horizontal="center" wrapText="1"/>
    </xf>
    <xf numFmtId="0" fontId="41" fillId="4" borderId="1" xfId="25" applyFont="1" applyFill="1" applyBorder="1" applyAlignment="1">
      <alignment horizontal="center" wrapText="1"/>
    </xf>
    <xf numFmtId="4" fontId="25" fillId="0" borderId="1" xfId="0" applyNumberFormat="1" applyFont="1" applyFill="1" applyBorder="1" applyAlignment="1">
      <alignment horizontal="center"/>
    </xf>
    <xf numFmtId="2" fontId="25" fillId="0" borderId="1" xfId="0" applyNumberFormat="1" applyFont="1" applyFill="1" applyBorder="1" applyAlignment="1">
      <alignment horizontal="center"/>
    </xf>
    <xf numFmtId="165" fontId="25" fillId="0" borderId="10" xfId="29" applyFont="1" applyFill="1" applyBorder="1" applyAlignment="1">
      <alignment horizontal="center"/>
    </xf>
    <xf numFmtId="4" fontId="25" fillId="0" borderId="12" xfId="0" applyNumberFormat="1" applyFont="1" applyFill="1" applyBorder="1" applyAlignment="1">
      <alignment horizontal="center"/>
    </xf>
    <xf numFmtId="2" fontId="25" fillId="0" borderId="12" xfId="0" applyNumberFormat="1" applyFont="1" applyFill="1" applyBorder="1" applyAlignment="1">
      <alignment horizontal="center"/>
    </xf>
    <xf numFmtId="165" fontId="25" fillId="0" borderId="49" xfId="29" applyFont="1" applyFill="1" applyBorder="1" applyAlignment="1">
      <alignment horizontal="center"/>
    </xf>
    <xf numFmtId="3" fontId="27" fillId="18" borderId="8" xfId="0" applyNumberFormat="1" applyFont="1" applyFill="1" applyBorder="1" applyAlignment="1">
      <alignment horizontal="center"/>
    </xf>
    <xf numFmtId="4" fontId="27" fillId="18" borderId="1" xfId="0" applyNumberFormat="1" applyFont="1" applyFill="1" applyBorder="1" applyAlignment="1">
      <alignment horizontal="center"/>
    </xf>
    <xf numFmtId="2" fontId="27" fillId="18" borderId="1" xfId="0" applyNumberFormat="1" applyFont="1" applyFill="1" applyBorder="1" applyAlignment="1">
      <alignment horizontal="center"/>
    </xf>
    <xf numFmtId="165" fontId="27" fillId="18" borderId="10" xfId="29" applyFont="1" applyFill="1" applyBorder="1" applyAlignment="1">
      <alignment horizontal="center"/>
    </xf>
    <xf numFmtId="3" fontId="27" fillId="4" borderId="8" xfId="24" applyNumberFormat="1" applyFont="1" applyFill="1" applyBorder="1" applyAlignment="1">
      <alignment horizontal="left" wrapText="1"/>
    </xf>
    <xf numFmtId="4" fontId="27" fillId="4" borderId="1" xfId="24" applyNumberFormat="1" applyFont="1" applyFill="1" applyBorder="1" applyAlignment="1">
      <alignment horizontal="left" wrapText="1"/>
    </xf>
    <xf numFmtId="165" fontId="27" fillId="4" borderId="10" xfId="29" applyFont="1" applyFill="1" applyBorder="1" applyAlignment="1">
      <alignment horizontal="left" wrapText="1"/>
    </xf>
    <xf numFmtId="3" fontId="25" fillId="0" borderId="8" xfId="24" applyNumberFormat="1" applyFont="1" applyFill="1" applyBorder="1" applyAlignment="1">
      <alignment horizontal="center" wrapText="1"/>
    </xf>
    <xf numFmtId="3" fontId="25" fillId="0" borderId="8" xfId="11" applyNumberFormat="1" applyFont="1" applyFill="1" applyBorder="1" applyAlignment="1">
      <alignment horizontal="center" wrapText="1"/>
    </xf>
    <xf numFmtId="3" fontId="25" fillId="0" borderId="8" xfId="25" applyNumberFormat="1" applyFont="1" applyFill="1" applyBorder="1" applyAlignment="1">
      <alignment horizontal="center" wrapText="1"/>
    </xf>
    <xf numFmtId="3" fontId="27" fillId="4" borderId="8" xfId="25" applyNumberFormat="1" applyFont="1" applyFill="1" applyBorder="1" applyAlignment="1">
      <alignment horizontal="center" wrapText="1"/>
    </xf>
    <xf numFmtId="3" fontId="27" fillId="6" borderId="65" xfId="29" applyNumberFormat="1" applyFont="1" applyFill="1" applyBorder="1" applyAlignment="1">
      <alignment horizontal="center" wrapText="1"/>
    </xf>
    <xf numFmtId="4" fontId="27" fillId="6" borderId="64" xfId="29" applyNumberFormat="1" applyFont="1" applyFill="1" applyBorder="1" applyAlignment="1">
      <alignment horizontal="center" wrapText="1"/>
    </xf>
    <xf numFmtId="165" fontId="27" fillId="6" borderId="64" xfId="29" applyFont="1" applyFill="1" applyBorder="1" applyAlignment="1">
      <alignment horizontal="center" wrapText="1"/>
    </xf>
    <xf numFmtId="3" fontId="83" fillId="5" borderId="53" xfId="11" applyNumberFormat="1" applyFont="1" applyFill="1" applyBorder="1" applyAlignment="1">
      <alignment horizontal="center" wrapText="1"/>
    </xf>
    <xf numFmtId="4" fontId="83" fillId="5" borderId="28" xfId="11" applyNumberFormat="1" applyFont="1" applyFill="1" applyBorder="1" applyAlignment="1">
      <alignment horizontal="center" wrapText="1"/>
    </xf>
    <xf numFmtId="0" fontId="83" fillId="5" borderId="28" xfId="11" applyFont="1" applyFill="1" applyBorder="1" applyAlignment="1">
      <alignment horizontal="center" wrapText="1"/>
    </xf>
    <xf numFmtId="165" fontId="83" fillId="5" borderId="54" xfId="29" applyFont="1" applyFill="1" applyBorder="1" applyAlignment="1">
      <alignment horizontal="center" wrapText="1"/>
    </xf>
    <xf numFmtId="3" fontId="25" fillId="5" borderId="8" xfId="11" applyNumberFormat="1" applyFont="1" applyFill="1" applyBorder="1" applyAlignment="1">
      <alignment horizontal="center" wrapText="1"/>
    </xf>
    <xf numFmtId="4" fontId="25" fillId="5" borderId="1" xfId="11" applyNumberFormat="1" applyFont="1" applyFill="1" applyBorder="1" applyAlignment="1">
      <alignment horizontal="center" wrapText="1"/>
    </xf>
    <xf numFmtId="0" fontId="41" fillId="5" borderId="1" xfId="11" applyFont="1" applyFill="1" applyBorder="1" applyAlignment="1">
      <alignment horizontal="center" wrapText="1"/>
    </xf>
    <xf numFmtId="165" fontId="25" fillId="5" borderId="10" xfId="29" applyFont="1" applyFill="1" applyBorder="1" applyAlignment="1">
      <alignment horizontal="center" wrapText="1"/>
    </xf>
    <xf numFmtId="3" fontId="27" fillId="21" borderId="65" xfId="29" applyNumberFormat="1" applyFont="1" applyFill="1" applyBorder="1" applyAlignment="1">
      <alignment horizontal="center" wrapText="1"/>
    </xf>
    <xf numFmtId="4" fontId="27" fillId="21" borderId="64" xfId="29" applyNumberFormat="1" applyFont="1" applyFill="1" applyBorder="1" applyAlignment="1">
      <alignment horizontal="center" wrapText="1"/>
    </xf>
    <xf numFmtId="165" fontId="27" fillId="21" borderId="64" xfId="29" applyFont="1" applyFill="1" applyBorder="1" applyAlignment="1">
      <alignment horizontal="center" wrapText="1"/>
    </xf>
    <xf numFmtId="3" fontId="83" fillId="24" borderId="53" xfId="11" applyNumberFormat="1" applyFont="1" applyFill="1" applyBorder="1" applyAlignment="1">
      <alignment horizontal="center" wrapText="1"/>
    </xf>
    <xf numFmtId="4" fontId="83" fillId="24" borderId="28" xfId="11" applyNumberFormat="1" applyFont="1" applyFill="1" applyBorder="1" applyAlignment="1">
      <alignment horizontal="center" wrapText="1"/>
    </xf>
    <xf numFmtId="0" fontId="83" fillId="24" borderId="28" xfId="11" applyFont="1" applyFill="1" applyBorder="1" applyAlignment="1">
      <alignment horizontal="center" wrapText="1"/>
    </xf>
    <xf numFmtId="165" fontId="83" fillId="24" borderId="54" xfId="29" applyFont="1" applyFill="1" applyBorder="1" applyAlignment="1">
      <alignment horizontal="center" wrapText="1"/>
    </xf>
    <xf numFmtId="4" fontId="27" fillId="24" borderId="8" xfId="11" applyNumberFormat="1" applyFont="1" applyFill="1" applyBorder="1" applyAlignment="1">
      <alignment horizontal="center" wrapText="1"/>
    </xf>
    <xf numFmtId="4" fontId="27" fillId="24" borderId="1" xfId="11" applyNumberFormat="1" applyFont="1" applyFill="1" applyBorder="1" applyAlignment="1">
      <alignment horizontal="center" wrapText="1"/>
    </xf>
    <xf numFmtId="0" fontId="42" fillId="24" borderId="1" xfId="11" applyFont="1" applyFill="1" applyBorder="1" applyAlignment="1">
      <alignment horizontal="center" wrapText="1"/>
    </xf>
    <xf numFmtId="165" fontId="27" fillId="24" borderId="10" xfId="29" applyFont="1" applyFill="1" applyBorder="1" applyAlignment="1">
      <alignment horizontal="center" wrapText="1"/>
    </xf>
    <xf numFmtId="4" fontId="25" fillId="0" borderId="8" xfId="11" applyNumberFormat="1" applyFont="1" applyFill="1" applyBorder="1" applyAlignment="1">
      <alignment horizontal="center" wrapText="1"/>
    </xf>
    <xf numFmtId="4" fontId="25" fillId="0" borderId="8" xfId="25" applyNumberFormat="1" applyFont="1" applyFill="1" applyBorder="1" applyAlignment="1">
      <alignment horizontal="center" wrapText="1"/>
    </xf>
    <xf numFmtId="4" fontId="25" fillId="12" borderId="1" xfId="25" applyNumberFormat="1" applyFont="1" applyFill="1" applyBorder="1" applyAlignment="1">
      <alignment horizontal="center"/>
    </xf>
    <xf numFmtId="4" fontId="27" fillId="24" borderId="8" xfId="25" applyNumberFormat="1" applyFont="1" applyFill="1" applyBorder="1" applyAlignment="1">
      <alignment horizontal="center" wrapText="1"/>
    </xf>
    <xf numFmtId="4" fontId="27" fillId="24" borderId="1" xfId="25" applyNumberFormat="1" applyFont="1" applyFill="1" applyBorder="1" applyAlignment="1">
      <alignment horizontal="center" wrapText="1"/>
    </xf>
    <xf numFmtId="0" fontId="42" fillId="24" borderId="1" xfId="25" applyFont="1" applyFill="1" applyBorder="1" applyAlignment="1">
      <alignment horizontal="center" wrapText="1"/>
    </xf>
    <xf numFmtId="165" fontId="42" fillId="24" borderId="1" xfId="25" applyNumberFormat="1" applyFont="1" applyFill="1" applyBorder="1" applyAlignment="1">
      <alignment horizontal="center" wrapText="1"/>
    </xf>
    <xf numFmtId="4" fontId="25" fillId="24" borderId="8" xfId="11" applyNumberFormat="1" applyFont="1" applyFill="1" applyBorder="1" applyAlignment="1">
      <alignment horizontal="center" wrapText="1"/>
    </xf>
    <xf numFmtId="4" fontId="25" fillId="24" borderId="1" xfId="11" applyNumberFormat="1" applyFont="1" applyFill="1" applyBorder="1" applyAlignment="1">
      <alignment horizontal="center" wrapText="1"/>
    </xf>
    <xf numFmtId="0" fontId="41" fillId="24" borderId="1" xfId="11" applyFont="1" applyFill="1" applyBorder="1" applyAlignment="1">
      <alignment horizontal="center" wrapText="1"/>
    </xf>
    <xf numFmtId="165" fontId="25" fillId="24" borderId="10" xfId="29" applyFont="1" applyFill="1" applyBorder="1" applyAlignment="1">
      <alignment horizontal="center" wrapText="1"/>
    </xf>
    <xf numFmtId="3" fontId="27" fillId="24" borderId="65" xfId="29" applyNumberFormat="1" applyFont="1" applyFill="1" applyBorder="1" applyAlignment="1">
      <alignment horizontal="center" wrapText="1"/>
    </xf>
    <xf numFmtId="4" fontId="27" fillId="24" borderId="64" xfId="29" applyNumberFormat="1" applyFont="1" applyFill="1" applyBorder="1" applyAlignment="1">
      <alignment horizontal="center" wrapText="1"/>
    </xf>
    <xf numFmtId="3" fontId="27" fillId="38" borderId="8" xfId="24" applyNumberFormat="1" applyFont="1" applyFill="1" applyBorder="1" applyAlignment="1">
      <alignment horizontal="left" wrapText="1"/>
    </xf>
    <xf numFmtId="0" fontId="27" fillId="38" borderId="8" xfId="0" applyFont="1" applyFill="1" applyBorder="1" applyAlignment="1"/>
    <xf numFmtId="165" fontId="28" fillId="3" borderId="1" xfId="29" applyFont="1" applyFill="1" applyBorder="1" applyAlignment="1">
      <alignment horizontal="center"/>
    </xf>
    <xf numFmtId="177" fontId="28" fillId="3" borderId="1" xfId="29" applyNumberFormat="1" applyFont="1" applyFill="1" applyBorder="1" applyAlignment="1">
      <alignment horizontal="center"/>
    </xf>
    <xf numFmtId="0" fontId="25" fillId="38" borderId="10" xfId="0" applyFont="1" applyFill="1" applyBorder="1" applyAlignment="1"/>
    <xf numFmtId="165" fontId="27" fillId="38" borderId="8" xfId="29" applyFont="1" applyFill="1" applyBorder="1" applyAlignment="1"/>
    <xf numFmtId="165" fontId="27" fillId="38" borderId="9" xfId="29" applyFont="1" applyFill="1" applyBorder="1" applyAlignment="1"/>
    <xf numFmtId="0" fontId="27" fillId="25" borderId="7" xfId="0" applyFont="1" applyFill="1" applyBorder="1" applyAlignment="1"/>
    <xf numFmtId="0" fontId="27" fillId="25" borderId="8" xfId="0" applyFont="1" applyFill="1" applyBorder="1" applyAlignment="1"/>
    <xf numFmtId="169" fontId="25" fillId="25" borderId="9" xfId="30" applyFont="1" applyFill="1" applyBorder="1"/>
    <xf numFmtId="0" fontId="25" fillId="25" borderId="37" xfId="11" applyFont="1" applyFill="1" applyBorder="1" applyAlignment="1">
      <alignment horizontal="center" wrapText="1"/>
    </xf>
    <xf numFmtId="0" fontId="28" fillId="3" borderId="9" xfId="0" applyFont="1" applyFill="1" applyBorder="1" applyAlignment="1">
      <alignment horizontal="center" vertical="center" wrapText="1"/>
    </xf>
    <xf numFmtId="0" fontId="25" fillId="39" borderId="3" xfId="0" applyFont="1" applyFill="1" applyBorder="1" applyAlignment="1"/>
    <xf numFmtId="0" fontId="27" fillId="39" borderId="30" xfId="11" applyFont="1" applyFill="1" applyBorder="1" applyAlignment="1"/>
    <xf numFmtId="0" fontId="83" fillId="39" borderId="83" xfId="11" applyFont="1" applyFill="1" applyBorder="1" applyAlignment="1">
      <alignment horizontal="center" wrapText="1"/>
    </xf>
    <xf numFmtId="0" fontId="27" fillId="25" borderId="55" xfId="24" applyFont="1" applyFill="1" applyBorder="1" applyAlignment="1">
      <alignment horizontal="left" wrapText="1"/>
    </xf>
    <xf numFmtId="170" fontId="27" fillId="0" borderId="0" xfId="6" applyNumberFormat="1" applyFont="1" applyFill="1" applyBorder="1" applyAlignment="1">
      <alignment horizontal="center" wrapText="1"/>
    </xf>
    <xf numFmtId="4" fontId="27" fillId="9" borderId="37" xfId="6" applyNumberFormat="1" applyFont="1" applyFill="1" applyBorder="1" applyAlignment="1">
      <alignment horizontal="center" wrapText="1"/>
    </xf>
    <xf numFmtId="0" fontId="25" fillId="9" borderId="37" xfId="6" applyFont="1" applyFill="1" applyBorder="1" applyAlignment="1">
      <alignment horizontal="center" vertical="center"/>
    </xf>
    <xf numFmtId="4" fontId="27" fillId="5" borderId="37" xfId="6" applyNumberFormat="1" applyFont="1" applyFill="1" applyBorder="1" applyAlignment="1">
      <alignment horizontal="center"/>
    </xf>
    <xf numFmtId="4" fontId="27" fillId="4" borderId="37" xfId="6" applyNumberFormat="1" applyFont="1" applyFill="1" applyBorder="1" applyAlignment="1">
      <alignment horizontal="center"/>
    </xf>
    <xf numFmtId="4" fontId="27" fillId="5" borderId="37" xfId="6" applyNumberFormat="1" applyFont="1" applyFill="1" applyBorder="1" applyAlignment="1">
      <alignment horizontal="center" wrapText="1"/>
    </xf>
    <xf numFmtId="4" fontId="27" fillId="9" borderId="37" xfId="6" applyNumberFormat="1" applyFont="1" applyFill="1" applyBorder="1" applyAlignment="1">
      <alignment horizontal="center"/>
    </xf>
    <xf numFmtId="4" fontId="25" fillId="9" borderId="37" xfId="6" applyNumberFormat="1" applyFont="1" applyFill="1" applyBorder="1" applyAlignment="1">
      <alignment horizontal="center" wrapText="1"/>
    </xf>
    <xf numFmtId="4" fontId="27" fillId="4" borderId="37" xfId="6" applyNumberFormat="1" applyFont="1" applyFill="1" applyBorder="1" applyAlignment="1">
      <alignment horizontal="center" wrapText="1"/>
    </xf>
    <xf numFmtId="4" fontId="27" fillId="9" borderId="20" xfId="6" applyNumberFormat="1" applyFont="1" applyFill="1" applyBorder="1" applyAlignment="1">
      <alignment horizontal="center" wrapText="1"/>
    </xf>
    <xf numFmtId="4" fontId="27" fillId="9" borderId="84" xfId="6" applyNumberFormat="1" applyFont="1" applyFill="1" applyBorder="1" applyAlignment="1">
      <alignment horizontal="center" wrapText="1"/>
    </xf>
    <xf numFmtId="4" fontId="27" fillId="9" borderId="82" xfId="6" applyNumberFormat="1" applyFont="1" applyFill="1" applyBorder="1" applyAlignment="1">
      <alignment horizontal="center" wrapText="1"/>
    </xf>
    <xf numFmtId="4" fontId="96" fillId="0" borderId="0" xfId="46" applyNumberFormat="1" applyFont="1" applyFill="1"/>
    <xf numFmtId="4" fontId="96" fillId="0" borderId="1" xfId="46" applyNumberFormat="1" applyFont="1" applyBorder="1"/>
    <xf numFmtId="0" fontId="152" fillId="0" borderId="1" xfId="0" applyFont="1" applyBorder="1"/>
    <xf numFmtId="0" fontId="152" fillId="0" borderId="21" xfId="0" applyFont="1" applyBorder="1"/>
    <xf numFmtId="165" fontId="96" fillId="0" borderId="9" xfId="46" applyNumberFormat="1" applyFont="1" applyBorder="1" applyAlignment="1">
      <alignment vertical="center"/>
    </xf>
    <xf numFmtId="0" fontId="96" fillId="0" borderId="21" xfId="46" applyFont="1" applyBorder="1" applyAlignment="1">
      <alignment vertical="center"/>
    </xf>
    <xf numFmtId="49" fontId="19" fillId="12" borderId="9" xfId="0" applyNumberFormat="1" applyFont="1" applyFill="1" applyBorder="1" applyAlignment="1">
      <alignment horizontal="left" wrapText="1"/>
    </xf>
    <xf numFmtId="49" fontId="19" fillId="12" borderId="25" xfId="0" applyNumberFormat="1" applyFont="1" applyFill="1" applyBorder="1" applyAlignment="1">
      <alignment horizontal="left" wrapText="1"/>
    </xf>
    <xf numFmtId="1" fontId="28" fillId="0" borderId="1" xfId="14" applyNumberFormat="1" applyFont="1" applyFill="1" applyBorder="1" applyAlignment="1">
      <alignment horizontal="center" vertical="center"/>
    </xf>
    <xf numFmtId="1" fontId="21" fillId="0" borderId="1" xfId="14" applyNumberFormat="1" applyFont="1" applyFill="1" applyBorder="1" applyAlignment="1">
      <alignment horizontal="center" vertical="center"/>
    </xf>
    <xf numFmtId="0" fontId="157" fillId="0" borderId="0" xfId="7" applyFont="1" applyFill="1" applyBorder="1" applyAlignment="1">
      <alignment wrapText="1"/>
    </xf>
    <xf numFmtId="178" fontId="22" fillId="0" borderId="0" xfId="5" applyNumberFormat="1" applyFont="1" applyFill="1" applyBorder="1" applyAlignment="1" applyProtection="1">
      <alignment horizontal="center" vertical="top"/>
    </xf>
    <xf numFmtId="0" fontId="96" fillId="0" borderId="0" xfId="5" applyFont="1" applyFill="1"/>
    <xf numFmtId="0" fontId="22" fillId="0" borderId="0" xfId="5" applyFont="1" applyFill="1" applyBorder="1" applyAlignment="1">
      <alignment horizontal="center" vertical="center" wrapText="1"/>
    </xf>
    <xf numFmtId="4" fontId="22" fillId="0" borderId="0" xfId="5" applyNumberFormat="1" applyFont="1" applyFill="1" applyAlignment="1">
      <alignment horizontal="center" vertical="center" wrapText="1"/>
    </xf>
    <xf numFmtId="0" fontId="22" fillId="0" borderId="0" xfId="5" applyFont="1" applyFill="1" applyBorder="1" applyAlignment="1">
      <alignment vertical="center" wrapText="1"/>
    </xf>
    <xf numFmtId="0" fontId="158" fillId="0" borderId="0" xfId="5" applyFont="1" applyFill="1" applyBorder="1" applyAlignment="1">
      <alignment horizontal="left"/>
    </xf>
    <xf numFmtId="0" fontId="22" fillId="0" borderId="0" xfId="5" applyFont="1" applyFill="1" applyBorder="1" applyAlignment="1">
      <alignment horizontal="center"/>
    </xf>
    <xf numFmtId="4" fontId="22" fillId="0" borderId="0" xfId="5" applyNumberFormat="1" applyFont="1" applyFill="1" applyBorder="1" applyAlignment="1">
      <alignment horizontal="center"/>
    </xf>
    <xf numFmtId="4" fontId="120" fillId="0" borderId="0" xfId="5" applyNumberFormat="1" applyFont="1" applyFill="1"/>
    <xf numFmtId="0" fontId="50" fillId="0" borderId="0" xfId="5" applyFont="1" applyFill="1" applyBorder="1" applyAlignment="1">
      <alignment vertical="top" wrapText="1"/>
    </xf>
    <xf numFmtId="4" fontId="50" fillId="0" borderId="0" xfId="5" applyNumberFormat="1" applyFont="1" applyFill="1" applyBorder="1"/>
    <xf numFmtId="0" fontId="158" fillId="0" borderId="0" xfId="7" applyFont="1" applyFill="1" applyBorder="1" applyAlignment="1">
      <alignment horizontal="left" vertical="center"/>
    </xf>
    <xf numFmtId="4" fontId="158" fillId="0" borderId="0" xfId="7" applyNumberFormat="1" applyFont="1" applyFill="1" applyBorder="1" applyAlignment="1">
      <alignment horizontal="center"/>
    </xf>
    <xf numFmtId="0" fontId="159" fillId="0" borderId="0" xfId="5" applyFont="1" applyFill="1" applyBorder="1" applyAlignment="1">
      <alignment horizontal="center"/>
    </xf>
    <xf numFmtId="4" fontId="158" fillId="0" borderId="0" xfId="5" applyNumberFormat="1" applyFont="1" applyFill="1" applyBorder="1" applyAlignment="1">
      <alignment horizontal="center"/>
    </xf>
    <xf numFmtId="0" fontId="96" fillId="0" borderId="1" xfId="5" applyFont="1" applyBorder="1"/>
    <xf numFmtId="0" fontId="96" fillId="0" borderId="1" xfId="5" applyFont="1" applyBorder="1" applyAlignment="1">
      <alignment horizontal="center"/>
    </xf>
    <xf numFmtId="165" fontId="22" fillId="0" borderId="1" xfId="200" applyFont="1" applyFill="1" applyBorder="1" applyAlignment="1">
      <alignment horizontal="center"/>
    </xf>
    <xf numFmtId="0" fontId="22" fillId="0" borderId="1" xfId="5" applyFont="1" applyFill="1" applyBorder="1"/>
    <xf numFmtId="4" fontId="120" fillId="0" borderId="0" xfId="5" applyNumberFormat="1" applyFont="1"/>
    <xf numFmtId="0" fontId="50" fillId="0" borderId="0" xfId="6" applyFont="1" applyAlignment="1">
      <alignment horizontal="center" wrapText="1"/>
    </xf>
    <xf numFmtId="4" fontId="149" fillId="0" borderId="6" xfId="0" applyNumberFormat="1" applyFont="1" applyFill="1" applyBorder="1"/>
    <xf numFmtId="0" fontId="52" fillId="0" borderId="1" xfId="6" applyNumberFormat="1" applyFont="1" applyFill="1" applyBorder="1" applyAlignment="1" applyProtection="1">
      <alignment horizontal="center"/>
    </xf>
    <xf numFmtId="0" fontId="52" fillId="0" borderId="1" xfId="6" applyNumberFormat="1" applyFont="1" applyFill="1" applyBorder="1" applyAlignment="1" applyProtection="1">
      <alignment horizontal="left" wrapText="1"/>
    </xf>
    <xf numFmtId="0" fontId="55" fillId="0" borderId="1" xfId="6" applyNumberFormat="1" applyFont="1" applyFill="1" applyBorder="1" applyAlignment="1" applyProtection="1">
      <alignment horizontal="center"/>
    </xf>
    <xf numFmtId="0" fontId="51" fillId="0" borderId="1" xfId="6" applyNumberFormat="1" applyFont="1" applyFill="1" applyBorder="1" applyAlignment="1" applyProtection="1">
      <alignment horizontal="left" wrapText="1"/>
    </xf>
    <xf numFmtId="0" fontId="51" fillId="0" borderId="1" xfId="6" applyNumberFormat="1" applyFont="1" applyFill="1" applyBorder="1" applyAlignment="1" applyProtection="1">
      <alignment wrapText="1"/>
    </xf>
    <xf numFmtId="0" fontId="52" fillId="0" borderId="1" xfId="6" applyNumberFormat="1" applyFont="1" applyFill="1" applyBorder="1" applyAlignment="1" applyProtection="1">
      <alignment wrapText="1"/>
    </xf>
    <xf numFmtId="16" fontId="52" fillId="0" borderId="1" xfId="6" applyNumberFormat="1" applyFont="1" applyFill="1" applyBorder="1" applyAlignment="1" applyProtection="1">
      <alignment horizontal="center"/>
    </xf>
    <xf numFmtId="0" fontId="89" fillId="0" borderId="1" xfId="121" applyFont="1" applyBorder="1" applyAlignment="1">
      <alignment horizontal="left" vertical="center" wrapText="1"/>
    </xf>
    <xf numFmtId="0" fontId="86" fillId="0" borderId="1" xfId="44" applyFont="1" applyFill="1" applyBorder="1" applyAlignment="1">
      <alignment horizontal="left" vertical="center" wrapText="1"/>
    </xf>
    <xf numFmtId="0" fontId="149" fillId="0" borderId="41" xfId="45" applyFont="1" applyFill="1" applyBorder="1" applyAlignment="1">
      <alignment horizontal="left" vertical="center" wrapText="1"/>
    </xf>
    <xf numFmtId="0" fontId="149" fillId="0" borderId="1" xfId="45" applyFont="1" applyFill="1" applyBorder="1" applyAlignment="1">
      <alignment horizontal="left" vertical="center" wrapText="1"/>
    </xf>
    <xf numFmtId="0" fontId="96" fillId="0" borderId="12" xfId="44" applyFont="1" applyFill="1" applyBorder="1" applyAlignment="1">
      <alignment horizontal="center" vertical="center"/>
    </xf>
    <xf numFmtId="170" fontId="27" fillId="12" borderId="10" xfId="6" applyNumberFormat="1" applyFont="1" applyFill="1" applyBorder="1" applyAlignment="1">
      <alignment horizontal="center" wrapText="1"/>
    </xf>
    <xf numFmtId="0" fontId="25" fillId="12" borderId="1" xfId="6" applyFont="1" applyFill="1" applyBorder="1" applyAlignment="1">
      <alignment horizontal="center" wrapText="1"/>
    </xf>
    <xf numFmtId="165" fontId="22" fillId="0" borderId="0" xfId="28" applyFont="1" applyFill="1"/>
    <xf numFmtId="165" fontId="28" fillId="0" borderId="0" xfId="28" applyFont="1" applyFill="1"/>
    <xf numFmtId="165" fontId="26" fillId="0" borderId="0" xfId="28" applyFont="1" applyFill="1"/>
    <xf numFmtId="165" fontId="22" fillId="0" borderId="0" xfId="28" applyFont="1" applyFill="1" applyBorder="1"/>
    <xf numFmtId="165" fontId="27" fillId="5" borderId="1" xfId="28" applyFont="1" applyFill="1" applyBorder="1" applyAlignment="1">
      <alignment horizontal="center"/>
    </xf>
    <xf numFmtId="165" fontId="27" fillId="5" borderId="1" xfId="28" applyFont="1" applyFill="1" applyBorder="1" applyAlignment="1">
      <alignment horizontal="center" wrapText="1"/>
    </xf>
    <xf numFmtId="165" fontId="27" fillId="4" borderId="1" xfId="28" applyFont="1" applyFill="1" applyBorder="1" applyAlignment="1">
      <alignment horizontal="center" wrapText="1"/>
    </xf>
    <xf numFmtId="165" fontId="25" fillId="9" borderId="1" xfId="28" applyFont="1" applyFill="1" applyBorder="1" applyAlignment="1">
      <alignment horizontal="center" wrapText="1"/>
    </xf>
    <xf numFmtId="165" fontId="27" fillId="5" borderId="6" xfId="28" applyFont="1" applyFill="1" applyBorder="1" applyAlignment="1">
      <alignment horizontal="center" wrapText="1"/>
    </xf>
    <xf numFmtId="165" fontId="27" fillId="9" borderId="2" xfId="28" applyFont="1" applyFill="1" applyBorder="1" applyAlignment="1">
      <alignment horizontal="center" wrapText="1"/>
    </xf>
    <xf numFmtId="165" fontId="21" fillId="0" borderId="0" xfId="28" applyFont="1" applyFill="1"/>
    <xf numFmtId="165" fontId="21" fillId="0" borderId="0" xfId="28" applyFont="1" applyFill="1" applyAlignment="1">
      <alignment wrapText="1"/>
    </xf>
    <xf numFmtId="165" fontId="28" fillId="0" borderId="0" xfId="28" applyFont="1" applyFill="1" applyAlignment="1">
      <alignment wrapText="1"/>
    </xf>
    <xf numFmtId="165" fontId="21" fillId="17" borderId="6" xfId="28" applyFont="1" applyFill="1" applyBorder="1" applyAlignment="1">
      <alignment horizontal="center" vertical="top" wrapText="1"/>
    </xf>
    <xf numFmtId="165" fontId="28" fillId="17" borderId="1" xfId="28" applyFont="1" applyFill="1" applyBorder="1" applyAlignment="1">
      <alignment horizontal="center" vertical="center" wrapText="1"/>
    </xf>
    <xf numFmtId="165" fontId="25" fillId="4" borderId="1" xfId="28" applyFont="1" applyFill="1" applyBorder="1" applyAlignment="1">
      <alignment horizontal="center" vertical="center" wrapText="1"/>
    </xf>
    <xf numFmtId="165" fontId="27" fillId="17" borderId="1" xfId="28" applyFont="1" applyFill="1" applyBorder="1" applyAlignment="1">
      <alignment horizontal="center"/>
    </xf>
    <xf numFmtId="165" fontId="27" fillId="9" borderId="28" xfId="28" applyFont="1" applyFill="1" applyBorder="1" applyAlignment="1">
      <alignment horizontal="center" wrapText="1"/>
    </xf>
    <xf numFmtId="165" fontId="22" fillId="0" borderId="0" xfId="28" applyFont="1"/>
    <xf numFmtId="165" fontId="28" fillId="0" borderId="0" xfId="28" applyFont="1"/>
    <xf numFmtId="165" fontId="93" fillId="3" borderId="0" xfId="28" applyFont="1" applyFill="1" applyAlignment="1">
      <alignment horizontal="center"/>
    </xf>
    <xf numFmtId="165" fontId="48" fillId="3" borderId="0" xfId="28" applyFont="1" applyFill="1" applyAlignment="1">
      <alignment vertical="center"/>
    </xf>
    <xf numFmtId="165" fontId="25" fillId="9" borderId="22" xfId="28" applyFont="1" applyFill="1" applyBorder="1" applyAlignment="1">
      <alignment horizontal="center" vertical="center"/>
    </xf>
    <xf numFmtId="165" fontId="27" fillId="5" borderId="18" xfId="28" applyFont="1" applyFill="1" applyBorder="1" applyAlignment="1">
      <alignment horizontal="center"/>
    </xf>
    <xf numFmtId="165" fontId="27" fillId="5" borderId="22" xfId="28" applyFont="1" applyFill="1" applyBorder="1" applyAlignment="1">
      <alignment horizontal="center"/>
    </xf>
    <xf numFmtId="165" fontId="27" fillId="4" borderId="18" xfId="28" applyFont="1" applyFill="1" applyBorder="1" applyAlignment="1">
      <alignment horizontal="center"/>
    </xf>
    <xf numFmtId="165" fontId="27" fillId="4" borderId="22" xfId="28" applyFont="1" applyFill="1" applyBorder="1" applyAlignment="1">
      <alignment horizontal="center"/>
    </xf>
    <xf numFmtId="165" fontId="27" fillId="5" borderId="18" xfId="28" applyFont="1" applyFill="1" applyBorder="1" applyAlignment="1">
      <alignment horizontal="center" wrapText="1"/>
    </xf>
    <xf numFmtId="165" fontId="27" fillId="5" borderId="22" xfId="28" applyFont="1" applyFill="1" applyBorder="1" applyAlignment="1">
      <alignment horizontal="center" wrapText="1"/>
    </xf>
    <xf numFmtId="165" fontId="27" fillId="9" borderId="18" xfId="28" applyFont="1" applyFill="1" applyBorder="1" applyAlignment="1">
      <alignment horizontal="center" wrapText="1"/>
    </xf>
    <xf numFmtId="165" fontId="27" fillId="9" borderId="22" xfId="28" applyFont="1" applyFill="1" applyBorder="1" applyAlignment="1">
      <alignment horizontal="center" wrapText="1"/>
    </xf>
    <xf numFmtId="165" fontId="25" fillId="9" borderId="18" xfId="28" applyFont="1" applyFill="1" applyBorder="1" applyAlignment="1">
      <alignment horizontal="center" wrapText="1"/>
    </xf>
    <xf numFmtId="165" fontId="25" fillId="9" borderId="22" xfId="28" applyFont="1" applyFill="1" applyBorder="1" applyAlignment="1">
      <alignment horizontal="center" wrapText="1"/>
    </xf>
    <xf numFmtId="165" fontId="27" fillId="5" borderId="18" xfId="28" applyFont="1" applyFill="1" applyBorder="1" applyAlignment="1">
      <alignment horizontal="center" vertical="center" wrapText="1"/>
    </xf>
    <xf numFmtId="165" fontId="27" fillId="4" borderId="18" xfId="28" applyFont="1" applyFill="1" applyBorder="1" applyAlignment="1">
      <alignment horizontal="center" wrapText="1"/>
    </xf>
    <xf numFmtId="165" fontId="27" fillId="4" borderId="22" xfId="28" applyFont="1" applyFill="1" applyBorder="1" applyAlignment="1">
      <alignment horizontal="center" wrapText="1"/>
    </xf>
    <xf numFmtId="165" fontId="27" fillId="5" borderId="21" xfId="28" applyFont="1" applyFill="1" applyBorder="1" applyAlignment="1">
      <alignment horizontal="center" wrapText="1"/>
    </xf>
    <xf numFmtId="165" fontId="25" fillId="9" borderId="42" xfId="28" applyFont="1" applyFill="1" applyBorder="1" applyAlignment="1">
      <alignment horizontal="center" wrapText="1"/>
    </xf>
    <xf numFmtId="165" fontId="25" fillId="9" borderId="50" xfId="28" applyFont="1" applyFill="1" applyBorder="1" applyAlignment="1">
      <alignment horizontal="center" wrapText="1"/>
    </xf>
    <xf numFmtId="165" fontId="27" fillId="5" borderId="55" xfId="28" applyFont="1" applyFill="1" applyBorder="1" applyAlignment="1">
      <alignment horizontal="center" wrapText="1"/>
    </xf>
    <xf numFmtId="165" fontId="25" fillId="9" borderId="36" xfId="28" applyFont="1" applyFill="1" applyBorder="1" applyAlignment="1">
      <alignment horizontal="center" wrapText="1"/>
    </xf>
    <xf numFmtId="165" fontId="25" fillId="9" borderId="23" xfId="28" applyFont="1" applyFill="1" applyBorder="1" applyAlignment="1">
      <alignment horizontal="center" wrapText="1"/>
    </xf>
    <xf numFmtId="165" fontId="27" fillId="9" borderId="22" xfId="28" applyFont="1" applyFill="1" applyBorder="1" applyAlignment="1">
      <alignment horizontal="center"/>
    </xf>
    <xf numFmtId="165" fontId="25" fillId="9" borderId="21" xfId="28" applyFont="1" applyFill="1" applyBorder="1" applyAlignment="1">
      <alignment horizontal="center" vertical="center"/>
    </xf>
    <xf numFmtId="165" fontId="27" fillId="11" borderId="22" xfId="28" applyFont="1" applyFill="1" applyBorder="1" applyAlignment="1">
      <alignment horizontal="center"/>
    </xf>
    <xf numFmtId="165" fontId="27" fillId="11" borderId="21" xfId="28" applyFont="1" applyFill="1" applyBorder="1" applyAlignment="1">
      <alignment horizontal="center"/>
    </xf>
    <xf numFmtId="165" fontId="27" fillId="9" borderId="21" xfId="28" applyFont="1" applyFill="1" applyBorder="1" applyAlignment="1">
      <alignment horizontal="center"/>
    </xf>
    <xf numFmtId="165" fontId="27" fillId="9" borderId="21" xfId="28" applyFont="1" applyFill="1" applyBorder="1" applyAlignment="1">
      <alignment horizontal="center" wrapText="1"/>
    </xf>
    <xf numFmtId="165" fontId="27" fillId="9" borderId="27" xfId="28" applyFont="1" applyFill="1" applyBorder="1" applyAlignment="1">
      <alignment horizontal="center" wrapText="1"/>
    </xf>
    <xf numFmtId="165" fontId="27" fillId="9" borderId="57" xfId="28" applyFont="1" applyFill="1" applyBorder="1" applyAlignment="1">
      <alignment horizontal="center" wrapText="1"/>
    </xf>
    <xf numFmtId="165" fontId="27" fillId="17" borderId="22" xfId="28" applyFont="1" applyFill="1" applyBorder="1" applyAlignment="1">
      <alignment horizontal="center"/>
    </xf>
    <xf numFmtId="165" fontId="25" fillId="5" borderId="22" xfId="28" applyFont="1" applyFill="1" applyBorder="1" applyAlignment="1">
      <alignment horizontal="center" wrapText="1"/>
    </xf>
    <xf numFmtId="165" fontId="41" fillId="5" borderId="22" xfId="28" applyFont="1" applyFill="1" applyBorder="1" applyAlignment="1">
      <alignment horizontal="center" wrapText="1"/>
    </xf>
    <xf numFmtId="165" fontId="41" fillId="5" borderId="55" xfId="28" applyFont="1" applyFill="1" applyBorder="1" applyAlignment="1">
      <alignment horizontal="center" wrapText="1"/>
    </xf>
    <xf numFmtId="165" fontId="41" fillId="5" borderId="50" xfId="28" applyFont="1" applyFill="1" applyBorder="1" applyAlignment="1">
      <alignment horizontal="center" wrapText="1"/>
    </xf>
    <xf numFmtId="165" fontId="25" fillId="5" borderId="23" xfId="28" applyFont="1" applyFill="1" applyBorder="1" applyAlignment="1">
      <alignment horizontal="center" wrapText="1"/>
    </xf>
    <xf numFmtId="4" fontId="28" fillId="13" borderId="1" xfId="0" applyNumberFormat="1" applyFont="1" applyFill="1" applyBorder="1" applyAlignment="1">
      <alignment vertical="center" wrapText="1"/>
    </xf>
    <xf numFmtId="4" fontId="28" fillId="0" borderId="6" xfId="0" applyNumberFormat="1" applyFont="1" applyBorder="1" applyAlignment="1">
      <alignment horizontal="right" vertical="center" wrapText="1"/>
    </xf>
    <xf numFmtId="4" fontId="149" fillId="0" borderId="21" xfId="0" applyNumberFormat="1" applyFont="1" applyFill="1" applyBorder="1"/>
    <xf numFmtId="4" fontId="149" fillId="0" borderId="51" xfId="0" applyNumberFormat="1" applyFont="1" applyFill="1" applyBorder="1"/>
    <xf numFmtId="4" fontId="149" fillId="0" borderId="38" xfId="0" applyNumberFormat="1" applyFont="1" applyFill="1" applyBorder="1"/>
    <xf numFmtId="0" fontId="22" fillId="0" borderId="16" xfId="0" applyFont="1" applyFill="1" applyBorder="1" applyAlignment="1">
      <alignment horizontal="right" vertical="center" wrapText="1"/>
    </xf>
    <xf numFmtId="165" fontId="28" fillId="0" borderId="15" xfId="28" applyFont="1" applyFill="1" applyBorder="1"/>
    <xf numFmtId="165" fontId="28" fillId="0" borderId="14" xfId="28" applyFont="1" applyFill="1" applyBorder="1"/>
    <xf numFmtId="165" fontId="28" fillId="0" borderId="10" xfId="28" applyFont="1" applyFill="1" applyBorder="1"/>
    <xf numFmtId="165" fontId="28" fillId="0" borderId="49" xfId="28" applyFont="1" applyFill="1" applyBorder="1"/>
    <xf numFmtId="165" fontId="28" fillId="0" borderId="2" xfId="28" applyFont="1" applyFill="1" applyBorder="1"/>
    <xf numFmtId="4" fontId="28" fillId="0" borderId="24" xfId="0" applyNumberFormat="1" applyFont="1" applyFill="1" applyBorder="1"/>
    <xf numFmtId="165" fontId="28" fillId="3" borderId="12" xfId="49" applyNumberFormat="1" applyFont="1" applyFill="1" applyBorder="1" applyAlignment="1">
      <alignment horizontal="center" vertical="center" wrapText="1"/>
    </xf>
    <xf numFmtId="165" fontId="28" fillId="3" borderId="41" xfId="49" applyNumberFormat="1" applyFont="1" applyFill="1" applyBorder="1" applyAlignment="1">
      <alignment horizontal="center" vertical="center" wrapText="1"/>
    </xf>
    <xf numFmtId="165" fontId="28" fillId="3" borderId="6" xfId="49" applyNumberFormat="1" applyFont="1" applyFill="1" applyBorder="1" applyAlignment="1">
      <alignment horizontal="center" vertical="center" wrapText="1"/>
    </xf>
    <xf numFmtId="165" fontId="28" fillId="0" borderId="1" xfId="28" applyNumberFormat="1" applyFont="1" applyFill="1" applyBorder="1" applyAlignment="1">
      <alignment horizontal="center" vertical="center" wrapText="1"/>
    </xf>
    <xf numFmtId="0" fontId="25" fillId="3" borderId="9" xfId="6" applyFont="1" applyFill="1" applyBorder="1" applyAlignment="1">
      <alignment horizontal="left" wrapText="1"/>
    </xf>
    <xf numFmtId="0" fontId="25" fillId="3" borderId="25" xfId="6" applyFont="1" applyFill="1" applyBorder="1" applyAlignment="1">
      <alignment horizontal="left" wrapText="1"/>
    </xf>
    <xf numFmtId="0" fontId="25" fillId="3" borderId="21" xfId="6" applyFont="1" applyFill="1" applyBorder="1" applyAlignment="1">
      <alignment horizontal="left" wrapText="1"/>
    </xf>
    <xf numFmtId="49" fontId="132" fillId="0" borderId="1" xfId="7" applyNumberFormat="1" applyFont="1" applyBorder="1" applyAlignment="1" applyProtection="1">
      <alignment horizontal="center" vertical="center" wrapText="1"/>
    </xf>
    <xf numFmtId="165" fontId="28" fillId="3" borderId="6" xfId="200" applyNumberFormat="1" applyFont="1" applyFill="1" applyBorder="1" applyAlignment="1">
      <alignment horizontal="center" vertical="center" wrapText="1"/>
    </xf>
    <xf numFmtId="165" fontId="28" fillId="3" borderId="1" xfId="200" applyNumberFormat="1" applyFont="1" applyFill="1" applyBorder="1" applyAlignment="1">
      <alignment horizontal="center" vertical="center" wrapText="1"/>
    </xf>
    <xf numFmtId="165" fontId="21" fillId="3" borderId="1" xfId="200" applyNumberFormat="1" applyFont="1" applyFill="1" applyBorder="1" applyAlignment="1">
      <alignment horizontal="center" vertical="center" wrapText="1"/>
    </xf>
    <xf numFmtId="165" fontId="21" fillId="0" borderId="1" xfId="28" applyNumberFormat="1" applyFont="1" applyFill="1" applyBorder="1" applyAlignment="1">
      <alignment horizontal="center" vertical="center" wrapText="1"/>
    </xf>
    <xf numFmtId="165" fontId="50" fillId="4" borderId="1" xfId="28" applyFont="1" applyFill="1" applyBorder="1" applyAlignment="1">
      <alignment vertical="center" wrapText="1"/>
    </xf>
    <xf numFmtId="0" fontId="130" fillId="0" borderId="1" xfId="0" applyFont="1" applyBorder="1" applyAlignment="1">
      <alignment horizontal="center" vertical="center"/>
    </xf>
    <xf numFmtId="165" fontId="162" fillId="4" borderId="1" xfId="28" applyFont="1" applyFill="1" applyBorder="1" applyAlignment="1">
      <alignment horizontal="center"/>
    </xf>
    <xf numFmtId="0" fontId="0" fillId="0" borderId="1" xfId="0" applyFont="1" applyBorder="1" applyAlignment="1">
      <alignment horizontal="center" vertical="center"/>
    </xf>
    <xf numFmtId="49" fontId="57" fillId="0" borderId="2" xfId="6" applyNumberFormat="1" applyFont="1" applyFill="1" applyBorder="1" applyAlignment="1">
      <alignment horizontal="center" vertical="center"/>
    </xf>
    <xf numFmtId="0" fontId="28" fillId="0" borderId="1" xfId="144" applyFont="1" applyBorder="1" applyAlignment="1">
      <alignment horizontal="left" vertical="center" wrapText="1"/>
    </xf>
    <xf numFmtId="0" fontId="121" fillId="0" borderId="1" xfId="144" applyFont="1" applyBorder="1" applyAlignment="1">
      <alignment wrapText="1"/>
    </xf>
    <xf numFmtId="0" fontId="121" fillId="0" borderId="1" xfId="144" applyFont="1" applyBorder="1"/>
    <xf numFmtId="165" fontId="96" fillId="0" borderId="1" xfId="200" applyFont="1" applyFill="1" applyBorder="1" applyAlignment="1">
      <alignment vertical="center" wrapText="1"/>
    </xf>
    <xf numFmtId="4" fontId="96" fillId="0" borderId="1" xfId="44" applyNumberFormat="1" applyFont="1" applyFill="1" applyBorder="1" applyAlignment="1">
      <alignment vertical="center" wrapText="1"/>
    </xf>
    <xf numFmtId="4" fontId="28" fillId="0" borderId="1" xfId="44" applyNumberFormat="1" applyFont="1" applyFill="1" applyBorder="1" applyAlignment="1">
      <alignment vertical="center" wrapText="1"/>
    </xf>
    <xf numFmtId="4" fontId="28" fillId="0" borderId="1" xfId="44" applyNumberFormat="1" applyFont="1" applyFill="1" applyBorder="1" applyAlignment="1">
      <alignment horizontal="left" vertical="center" wrapText="1"/>
    </xf>
    <xf numFmtId="4" fontId="96" fillId="0" borderId="1" xfId="44" applyNumberFormat="1" applyFont="1" applyFill="1" applyBorder="1" applyAlignment="1">
      <alignment horizontal="center" vertical="center" wrapText="1"/>
    </xf>
    <xf numFmtId="4" fontId="28" fillId="0" borderId="1" xfId="44" applyNumberFormat="1" applyFont="1" applyFill="1" applyBorder="1" applyAlignment="1">
      <alignment horizontal="center" vertical="center" wrapText="1"/>
    </xf>
    <xf numFmtId="168" fontId="25" fillId="32" borderId="37" xfId="30" applyNumberFormat="1" applyFont="1" applyFill="1" applyBorder="1" applyAlignment="1">
      <alignment wrapText="1"/>
    </xf>
    <xf numFmtId="0" fontId="25" fillId="0" borderId="0" xfId="0" applyFont="1"/>
    <xf numFmtId="0" fontId="25" fillId="39" borderId="65" xfId="0" applyFont="1" applyFill="1" applyBorder="1" applyAlignment="1"/>
    <xf numFmtId="0" fontId="25" fillId="39" borderId="67" xfId="0" applyFont="1" applyFill="1" applyBorder="1" applyAlignment="1"/>
    <xf numFmtId="0" fontId="27" fillId="39" borderId="39" xfId="0" applyFont="1" applyFill="1" applyBorder="1" applyAlignment="1"/>
    <xf numFmtId="0" fontId="25" fillId="39" borderId="37" xfId="24" applyFont="1" applyFill="1" applyBorder="1" applyAlignment="1">
      <alignment horizontal="center" wrapText="1"/>
    </xf>
    <xf numFmtId="0" fontId="25" fillId="0" borderId="1" xfId="24" applyFont="1" applyFill="1" applyBorder="1" applyAlignment="1">
      <alignment horizontal="center" wrapText="1"/>
    </xf>
    <xf numFmtId="0" fontId="25" fillId="39" borderId="37" xfId="0" applyFont="1" applyFill="1" applyBorder="1" applyAlignment="1"/>
    <xf numFmtId="0" fontId="27" fillId="39" borderId="37" xfId="0" applyFont="1" applyFill="1" applyBorder="1" applyAlignment="1"/>
    <xf numFmtId="0" fontId="21" fillId="0" borderId="1" xfId="0" applyFont="1" applyFill="1" applyBorder="1" applyAlignment="1">
      <alignment horizontal="center"/>
    </xf>
    <xf numFmtId="0" fontId="27" fillId="25" borderId="1" xfId="7" applyFont="1" applyFill="1" applyBorder="1"/>
    <xf numFmtId="0" fontId="94" fillId="25" borderId="1" xfId="7" applyFont="1" applyFill="1" applyBorder="1"/>
    <xf numFmtId="0" fontId="25" fillId="39" borderId="37" xfId="11" applyFont="1" applyFill="1" applyBorder="1" applyAlignment="1">
      <alignment horizontal="center" wrapText="1"/>
    </xf>
    <xf numFmtId="0" fontId="25" fillId="25" borderId="1" xfId="11" applyFont="1" applyFill="1" applyBorder="1" applyAlignment="1">
      <alignment horizontal="center" wrapText="1"/>
    </xf>
    <xf numFmtId="165" fontId="25" fillId="25" borderId="1" xfId="29" applyFont="1" applyFill="1" applyBorder="1" applyAlignment="1">
      <alignment horizontal="center" wrapText="1"/>
    </xf>
    <xf numFmtId="0" fontId="27" fillId="0" borderId="1" xfId="7" applyFont="1" applyFill="1" applyBorder="1"/>
    <xf numFmtId="175" fontId="27" fillId="0" borderId="1" xfId="30" applyNumberFormat="1" applyFont="1" applyFill="1" applyBorder="1"/>
    <xf numFmtId="0" fontId="94" fillId="0" borderId="1" xfId="7" applyFont="1" applyFill="1" applyBorder="1"/>
    <xf numFmtId="176" fontId="27" fillId="0" borderId="1" xfId="30" applyNumberFormat="1" applyFont="1" applyFill="1" applyBorder="1"/>
    <xf numFmtId="175" fontId="88" fillId="25" borderId="1" xfId="30" applyNumberFormat="1" applyFont="1" applyFill="1" applyBorder="1"/>
    <xf numFmtId="0" fontId="25" fillId="39" borderId="82" xfId="0" applyFont="1" applyFill="1" applyBorder="1" applyAlignment="1"/>
    <xf numFmtId="0" fontId="25" fillId="39" borderId="1" xfId="0" applyFont="1" applyFill="1" applyBorder="1" applyAlignment="1"/>
    <xf numFmtId="165" fontId="25" fillId="39" borderId="1" xfId="29" applyFont="1" applyFill="1" applyBorder="1" applyAlignment="1"/>
    <xf numFmtId="0" fontId="25" fillId="39" borderId="37" xfId="11" applyFont="1" applyFill="1" applyBorder="1" applyAlignment="1">
      <alignment horizontal="center"/>
    </xf>
    <xf numFmtId="165" fontId="28" fillId="3" borderId="1" xfId="29" applyNumberFormat="1" applyFont="1" applyFill="1" applyBorder="1" applyAlignment="1">
      <alignment horizontal="center"/>
    </xf>
    <xf numFmtId="165" fontId="96" fillId="0" borderId="0" xfId="46" applyNumberFormat="1" applyFont="1"/>
    <xf numFmtId="4" fontId="28" fillId="0" borderId="1" xfId="167" applyNumberFormat="1" applyFont="1" applyFill="1" applyBorder="1" applyAlignment="1">
      <alignment horizontal="left" vertical="center" wrapText="1"/>
    </xf>
    <xf numFmtId="4" fontId="96" fillId="0" borderId="1" xfId="167" applyNumberFormat="1" applyFont="1" applyFill="1" applyBorder="1" applyAlignment="1">
      <alignment wrapText="1"/>
    </xf>
    <xf numFmtId="165" fontId="96" fillId="0" borderId="1" xfId="200" applyFont="1" applyFill="1" applyBorder="1" applyAlignment="1">
      <alignment horizontal="center" vertical="center"/>
    </xf>
    <xf numFmtId="0" fontId="27" fillId="0" borderId="0" xfId="0" applyFont="1" applyFill="1" applyAlignment="1">
      <alignment horizontal="center"/>
    </xf>
    <xf numFmtId="0" fontId="27" fillId="0" borderId="0" xfId="0" applyFont="1" applyFill="1" applyAlignment="1">
      <alignment horizontal="left"/>
    </xf>
    <xf numFmtId="0" fontId="0" fillId="0" borderId="1" xfId="0" applyFill="1" applyBorder="1" applyAlignment="1">
      <alignment horizontal="center" vertical="center" wrapText="1"/>
    </xf>
    <xf numFmtId="0" fontId="160" fillId="0" borderId="1" xfId="0" applyFont="1" applyFill="1" applyBorder="1" applyAlignment="1">
      <alignment horizontal="center" vertical="center"/>
    </xf>
    <xf numFmtId="0" fontId="0" fillId="0" borderId="1" xfId="0" applyFill="1" applyBorder="1" applyAlignment="1">
      <alignment horizontal="center" vertical="center"/>
    </xf>
    <xf numFmtId="165" fontId="0" fillId="0" borderId="1" xfId="0" applyNumberFormat="1" applyFont="1" applyFill="1" applyBorder="1"/>
    <xf numFmtId="165" fontId="99" fillId="0" borderId="1" xfId="28" applyFont="1" applyFill="1" applyBorder="1"/>
    <xf numFmtId="165" fontId="161" fillId="0" borderId="1" xfId="0" applyNumberFormat="1" applyFont="1" applyFill="1" applyBorder="1"/>
    <xf numFmtId="49" fontId="94" fillId="14" borderId="1" xfId="0" applyNumberFormat="1" applyFont="1" applyFill="1" applyBorder="1" applyAlignment="1">
      <alignment horizontal="center" vertical="top" wrapText="1"/>
    </xf>
    <xf numFmtId="165" fontId="5" fillId="3" borderId="1" xfId="28" applyFont="1" applyFill="1" applyBorder="1" applyAlignment="1">
      <alignment horizontal="center" vertical="center"/>
    </xf>
    <xf numFmtId="0" fontId="50" fillId="0" borderId="0" xfId="0" applyFont="1" applyFill="1"/>
    <xf numFmtId="0" fontId="22" fillId="0" borderId="0" xfId="0" applyFont="1" applyFill="1"/>
    <xf numFmtId="2" fontId="22" fillId="0" borderId="0" xfId="0" applyNumberFormat="1" applyFont="1" applyFill="1"/>
    <xf numFmtId="0" fontId="22" fillId="0" borderId="1" xfId="0" applyFont="1" applyFill="1" applyBorder="1"/>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50" fillId="0" borderId="1" xfId="0" applyFont="1" applyFill="1" applyBorder="1" applyAlignment="1">
      <alignment horizontal="center" vertical="center"/>
    </xf>
    <xf numFmtId="0" fontId="79" fillId="0" borderId="6" xfId="0" applyFont="1" applyFill="1" applyBorder="1" applyAlignment="1">
      <alignment horizontal="center"/>
    </xf>
    <xf numFmtId="2" fontId="22" fillId="0" borderId="1" xfId="0" applyNumberFormat="1" applyFont="1" applyFill="1" applyBorder="1" applyAlignment="1">
      <alignment horizontal="center" vertical="center"/>
    </xf>
    <xf numFmtId="2" fontId="50" fillId="0" borderId="1" xfId="0" applyNumberFormat="1" applyFont="1" applyFill="1" applyBorder="1" applyAlignment="1">
      <alignment horizontal="center" vertical="center"/>
    </xf>
    <xf numFmtId="0" fontId="79" fillId="0" borderId="1" xfId="0" applyFont="1" applyFill="1" applyBorder="1" applyAlignment="1">
      <alignment horizontal="center"/>
    </xf>
    <xf numFmtId="0" fontId="79" fillId="0" borderId="1" xfId="0" applyFont="1" applyFill="1" applyBorder="1" applyAlignment="1">
      <alignment horizontal="center" vertical="center"/>
    </xf>
    <xf numFmtId="0" fontId="50" fillId="0" borderId="1" xfId="0" applyFont="1" applyFill="1" applyBorder="1"/>
    <xf numFmtId="0" fontId="78" fillId="0" borderId="6" xfId="0" applyFont="1" applyFill="1" applyBorder="1" applyAlignment="1">
      <alignment horizontal="center" vertical="center"/>
    </xf>
    <xf numFmtId="0" fontId="22" fillId="0" borderId="0" xfId="0" applyFont="1" applyFill="1" applyAlignment="1">
      <alignment horizontal="center" vertical="center"/>
    </xf>
    <xf numFmtId="0" fontId="50" fillId="0" borderId="0" xfId="0" applyFont="1" applyFill="1" applyAlignment="1">
      <alignment horizontal="center" vertical="center"/>
    </xf>
    <xf numFmtId="0" fontId="78" fillId="0" borderId="1" xfId="0" applyFont="1" applyFill="1" applyBorder="1" applyAlignment="1">
      <alignment horizontal="center" vertical="center"/>
    </xf>
    <xf numFmtId="2" fontId="22" fillId="0" borderId="0" xfId="0" applyNumberFormat="1" applyFont="1" applyFill="1" applyAlignment="1">
      <alignment horizontal="center" vertical="center"/>
    </xf>
    <xf numFmtId="0" fontId="78" fillId="0" borderId="0" xfId="0" applyFont="1" applyFill="1" applyBorder="1" applyAlignment="1">
      <alignment vertical="center"/>
    </xf>
    <xf numFmtId="171" fontId="50" fillId="0" borderId="0" xfId="0" applyNumberFormat="1" applyFont="1" applyFill="1"/>
    <xf numFmtId="171" fontId="50" fillId="0" borderId="0" xfId="0" applyNumberFormat="1" applyFont="1" applyFill="1" applyAlignment="1">
      <alignment horizontal="center" vertical="center"/>
    </xf>
    <xf numFmtId="0" fontId="50" fillId="0" borderId="0" xfId="0" applyFont="1" applyFill="1" applyBorder="1"/>
    <xf numFmtId="0" fontId="50" fillId="0" borderId="0" xfId="0" applyFont="1" applyFill="1" applyBorder="1" applyAlignment="1">
      <alignment horizontal="center" vertical="center"/>
    </xf>
    <xf numFmtId="0" fontId="50" fillId="0" borderId="9" xfId="0" applyFont="1" applyFill="1" applyBorder="1" applyAlignment="1">
      <alignment horizontal="center"/>
    </xf>
    <xf numFmtId="0" fontId="50" fillId="0" borderId="25" xfId="0" applyFont="1" applyFill="1" applyBorder="1" applyAlignment="1">
      <alignment horizontal="center"/>
    </xf>
    <xf numFmtId="0" fontId="50" fillId="0" borderId="21" xfId="0" applyFont="1" applyFill="1" applyBorder="1" applyAlignment="1">
      <alignment horizontal="center"/>
    </xf>
    <xf numFmtId="0" fontId="22" fillId="0" borderId="1" xfId="0" applyFont="1" applyFill="1" applyBorder="1" applyAlignment="1">
      <alignment horizontal="left"/>
    </xf>
    <xf numFmtId="2" fontId="22" fillId="0" borderId="1" xfId="0" applyNumberFormat="1" applyFont="1" applyFill="1" applyBorder="1" applyAlignment="1"/>
    <xf numFmtId="0" fontId="50" fillId="0" borderId="1" xfId="0" applyFont="1" applyFill="1" applyBorder="1" applyAlignment="1">
      <alignment horizontal="left"/>
    </xf>
    <xf numFmtId="2" fontId="50" fillId="0" borderId="1" xfId="0" applyNumberFormat="1" applyFont="1" applyFill="1" applyBorder="1" applyAlignment="1"/>
    <xf numFmtId="0" fontId="50" fillId="0" borderId="1" xfId="0" applyFont="1" applyFill="1" applyBorder="1" applyAlignment="1"/>
    <xf numFmtId="165" fontId="22" fillId="0" borderId="1" xfId="0" applyNumberFormat="1" applyFont="1" applyFill="1" applyBorder="1"/>
    <xf numFmtId="165" fontId="22" fillId="0" borderId="1" xfId="0" applyNumberFormat="1" applyFont="1" applyFill="1" applyBorder="1" applyAlignment="1"/>
    <xf numFmtId="0" fontId="46" fillId="0" borderId="0" xfId="23" applyFont="1" applyFill="1" applyBorder="1" applyAlignment="1">
      <alignment horizontal="left" wrapText="1"/>
    </xf>
    <xf numFmtId="0" fontId="46" fillId="0" borderId="32" xfId="23" applyFont="1" applyFill="1" applyBorder="1" applyAlignment="1">
      <alignment wrapText="1"/>
    </xf>
    <xf numFmtId="0" fontId="46" fillId="0" borderId="32" xfId="23" applyFont="1" applyFill="1" applyBorder="1" applyAlignment="1">
      <alignment horizontal="left" wrapText="1"/>
    </xf>
    <xf numFmtId="0" fontId="163" fillId="0" borderId="25" xfId="6" applyFont="1" applyFill="1" applyBorder="1" applyAlignment="1" applyProtection="1">
      <alignment horizontal="left" wrapText="1"/>
    </xf>
    <xf numFmtId="0" fontId="164" fillId="0" borderId="0" xfId="0" applyFont="1" applyBorder="1" applyAlignment="1">
      <alignment horizontal="left"/>
    </xf>
    <xf numFmtId="0" fontId="163" fillId="0" borderId="25" xfId="0" applyFont="1" applyBorder="1" applyAlignment="1" applyProtection="1">
      <alignment horizontal="left" wrapText="1"/>
    </xf>
    <xf numFmtId="0" fontId="163" fillId="0" borderId="25" xfId="6" applyFont="1" applyFill="1" applyBorder="1" applyAlignment="1" applyProtection="1">
      <alignment horizontal="left"/>
    </xf>
    <xf numFmtId="0" fontId="165" fillId="0" borderId="31" xfId="0" applyFont="1" applyFill="1" applyBorder="1" applyProtection="1"/>
    <xf numFmtId="0" fontId="165" fillId="0" borderId="2" xfId="6" applyFont="1" applyFill="1" applyBorder="1" applyAlignment="1" applyProtection="1">
      <alignment horizontal="center" vertical="center" wrapText="1"/>
    </xf>
    <xf numFmtId="0" fontId="165" fillId="0" borderId="2" xfId="6" applyFont="1" applyBorder="1" applyAlignment="1" applyProtection="1">
      <alignment horizontal="center" vertical="center" wrapText="1"/>
    </xf>
    <xf numFmtId="0" fontId="165" fillId="0" borderId="60" xfId="6" applyFont="1" applyBorder="1" applyAlignment="1" applyProtection="1">
      <alignment horizontal="center" vertical="center" wrapText="1"/>
    </xf>
    <xf numFmtId="0" fontId="37" fillId="0" borderId="0" xfId="6" applyFont="1"/>
    <xf numFmtId="0" fontId="40" fillId="0" borderId="0" xfId="6" applyFont="1" applyAlignment="1">
      <alignment horizontal="center" vertical="center" wrapText="1"/>
    </xf>
    <xf numFmtId="0" fontId="28" fillId="0" borderId="6" xfId="6" applyFont="1" applyFill="1" applyBorder="1" applyAlignment="1">
      <alignment horizontal="center" vertical="center" wrapText="1"/>
    </xf>
    <xf numFmtId="3" fontId="22" fillId="0" borderId="9" xfId="6" applyNumberFormat="1" applyFont="1" applyFill="1" applyBorder="1" applyAlignment="1">
      <alignment horizontal="center" vertical="center" wrapText="1"/>
    </xf>
    <xf numFmtId="3" fontId="22" fillId="0" borderId="21" xfId="6" applyNumberFormat="1" applyFont="1" applyFill="1" applyBorder="1" applyAlignment="1">
      <alignment horizontal="center" vertical="center" wrapText="1"/>
    </xf>
    <xf numFmtId="3" fontId="22" fillId="0" borderId="1" xfId="6" applyNumberFormat="1" applyFont="1" applyFill="1" applyBorder="1" applyAlignment="1">
      <alignment horizontal="center" vertical="center" wrapText="1"/>
    </xf>
    <xf numFmtId="0" fontId="24" fillId="0" borderId="0" xfId="6" applyAlignment="1">
      <alignment vertical="center" wrapText="1"/>
    </xf>
    <xf numFmtId="4" fontId="24" fillId="0" borderId="0" xfId="6" applyNumberFormat="1" applyAlignment="1">
      <alignment horizontal="center" vertical="center" wrapText="1"/>
    </xf>
    <xf numFmtId="4" fontId="24" fillId="0" borderId="0" xfId="6" applyNumberFormat="1" applyFont="1" applyAlignment="1">
      <alignment horizontal="center" vertical="center" wrapText="1"/>
    </xf>
    <xf numFmtId="4" fontId="24" fillId="0" borderId="0" xfId="6" applyNumberFormat="1" applyFont="1" applyAlignment="1">
      <alignment vertical="center" wrapText="1"/>
    </xf>
    <xf numFmtId="49" fontId="24" fillId="0" borderId="0" xfId="6" applyNumberFormat="1" applyAlignment="1">
      <alignment vertical="center" wrapText="1"/>
    </xf>
    <xf numFmtId="0" fontId="22" fillId="0" borderId="0" xfId="6" applyFont="1" applyAlignment="1">
      <alignment horizontal="center" vertical="center" wrapText="1"/>
    </xf>
    <xf numFmtId="0" fontId="166" fillId="0" borderId="0" xfId="7" applyFont="1" applyBorder="1" applyAlignment="1" applyProtection="1">
      <alignment wrapText="1"/>
    </xf>
    <xf numFmtId="0" fontId="166" fillId="0" borderId="0" xfId="7" applyFont="1" applyBorder="1" applyAlignment="1" applyProtection="1"/>
    <xf numFmtId="4" fontId="167" fillId="0" borderId="85" xfId="7" applyNumberFormat="1" applyFont="1" applyBorder="1" applyAlignment="1" applyProtection="1">
      <alignment horizontal="right" vertical="center" wrapText="1"/>
    </xf>
    <xf numFmtId="49" fontId="133" fillId="0" borderId="86" xfId="7" applyNumberFormat="1" applyFont="1" applyBorder="1" applyAlignment="1" applyProtection="1">
      <alignment horizontal="left" vertical="center" wrapText="1"/>
    </xf>
    <xf numFmtId="4" fontId="133" fillId="0" borderId="86" xfId="7" applyNumberFormat="1" applyFont="1" applyBorder="1" applyAlignment="1" applyProtection="1">
      <alignment horizontal="right" vertical="center" wrapText="1"/>
    </xf>
    <xf numFmtId="49" fontId="134" fillId="0" borderId="87" xfId="7" applyNumberFormat="1" applyFont="1" applyBorder="1" applyAlignment="1" applyProtection="1">
      <alignment horizontal="left"/>
    </xf>
    <xf numFmtId="4" fontId="134" fillId="0" borderId="88" xfId="7" applyNumberFormat="1" applyFont="1" applyBorder="1" applyAlignment="1" applyProtection="1">
      <alignment horizontal="right"/>
    </xf>
    <xf numFmtId="4" fontId="134" fillId="12" borderId="88" xfId="7" applyNumberFormat="1" applyFont="1" applyFill="1" applyBorder="1" applyAlignment="1" applyProtection="1">
      <alignment horizontal="right"/>
    </xf>
    <xf numFmtId="4" fontId="96" fillId="12" borderId="1" xfId="5" applyNumberFormat="1" applyFont="1" applyFill="1" applyBorder="1" applyAlignment="1"/>
    <xf numFmtId="0" fontId="27" fillId="0" borderId="0" xfId="7" applyNumberFormat="1" applyFont="1" applyFill="1" applyAlignment="1">
      <alignment vertical="center"/>
    </xf>
    <xf numFmtId="0" fontId="25" fillId="0" borderId="0" xfId="7" applyNumberFormat="1" applyFont="1" applyFill="1" applyAlignment="1">
      <alignment horizontal="center"/>
    </xf>
    <xf numFmtId="4" fontId="25" fillId="0" borderId="0" xfId="7" applyNumberFormat="1" applyFont="1" applyFill="1" applyAlignment="1">
      <alignment horizontal="center" vertical="center"/>
    </xf>
    <xf numFmtId="0" fontId="21" fillId="0" borderId="0" xfId="203" applyFont="1" applyFill="1"/>
    <xf numFmtId="4" fontId="30" fillId="0" borderId="0" xfId="7" applyNumberFormat="1" applyFont="1" applyFill="1"/>
    <xf numFmtId="49" fontId="21" fillId="0" borderId="0" xfId="7" applyNumberFormat="1" applyFont="1" applyFill="1" applyBorder="1" applyAlignment="1">
      <alignment horizontal="center" vertical="center"/>
    </xf>
    <xf numFmtId="49" fontId="27" fillId="0" borderId="0" xfId="7" applyNumberFormat="1" applyFont="1" applyFill="1" applyAlignment="1">
      <alignment horizontal="center" vertical="center"/>
    </xf>
    <xf numFmtId="49" fontId="21" fillId="0" borderId="0" xfId="7" applyNumberFormat="1" applyFont="1" applyFill="1" applyAlignment="1">
      <alignment horizontal="center" vertical="center"/>
    </xf>
    <xf numFmtId="0" fontId="21" fillId="0" borderId="1" xfId="7" applyNumberFormat="1" applyFont="1" applyFill="1" applyBorder="1" applyAlignment="1">
      <alignment horizontal="center" vertical="center" textRotation="90" wrapText="1"/>
    </xf>
    <xf numFmtId="4" fontId="21" fillId="0" borderId="0" xfId="7" applyNumberFormat="1" applyFont="1" applyFill="1" applyBorder="1" applyAlignment="1">
      <alignment horizontal="center" vertical="center"/>
    </xf>
    <xf numFmtId="4" fontId="21" fillId="25" borderId="1" xfId="7" applyNumberFormat="1" applyFont="1" applyFill="1" applyBorder="1" applyAlignment="1">
      <alignment horizontal="center" vertical="center"/>
    </xf>
    <xf numFmtId="4" fontId="28" fillId="0" borderId="0" xfId="7" applyNumberFormat="1" applyFont="1" applyFill="1" applyBorder="1" applyAlignment="1">
      <alignment horizontal="center" vertical="center"/>
    </xf>
    <xf numFmtId="4" fontId="27" fillId="0" borderId="21" xfId="7" applyNumberFormat="1" applyFont="1" applyFill="1" applyBorder="1" applyAlignment="1">
      <alignment horizontal="center"/>
    </xf>
    <xf numFmtId="4" fontId="25" fillId="0" borderId="1" xfId="7" applyNumberFormat="1" applyFont="1" applyFill="1" applyBorder="1" applyAlignment="1">
      <alignment horizontal="left" wrapText="1"/>
    </xf>
    <xf numFmtId="4" fontId="59" fillId="14" borderId="1" xfId="7" applyNumberFormat="1" applyFont="1" applyFill="1" applyBorder="1" applyAlignment="1">
      <alignment horizontal="center" wrapText="1"/>
    </xf>
    <xf numFmtId="1" fontId="25" fillId="0" borderId="0" xfId="7" applyNumberFormat="1" applyFont="1" applyFill="1" applyBorder="1" applyAlignment="1">
      <alignment horizontal="center"/>
    </xf>
    <xf numFmtId="4" fontId="27" fillId="0" borderId="0" xfId="7" applyNumberFormat="1" applyFont="1" applyFill="1" applyBorder="1" applyAlignment="1">
      <alignment horizontal="center"/>
    </xf>
    <xf numFmtId="4" fontId="25" fillId="0" borderId="0" xfId="7" applyNumberFormat="1" applyFont="1" applyFill="1" applyBorder="1" applyAlignment="1">
      <alignment horizontal="left" wrapText="1"/>
    </xf>
    <xf numFmtId="4" fontId="59" fillId="0" borderId="0" xfId="7" applyNumberFormat="1" applyFont="1" applyFill="1" applyBorder="1" applyAlignment="1">
      <alignment horizontal="center" wrapText="1"/>
    </xf>
    <xf numFmtId="4" fontId="25" fillId="0" borderId="0" xfId="7" applyNumberFormat="1" applyFont="1" applyFill="1" applyBorder="1" applyAlignment="1">
      <alignment horizontal="center"/>
    </xf>
    <xf numFmtId="0" fontId="50" fillId="0" borderId="1" xfId="7" applyNumberFormat="1" applyFont="1" applyFill="1" applyBorder="1" applyAlignment="1">
      <alignment horizontal="center" vertical="center"/>
    </xf>
    <xf numFmtId="4" fontId="50" fillId="0" borderId="1" xfId="7" applyNumberFormat="1" applyFont="1" applyFill="1" applyBorder="1" applyAlignment="1">
      <alignment horizontal="center" vertical="center"/>
    </xf>
    <xf numFmtId="2" fontId="22" fillId="0" borderId="1" xfId="7" applyNumberFormat="1" applyFont="1" applyFill="1" applyBorder="1" applyAlignment="1">
      <alignment vertical="center"/>
    </xf>
    <xf numFmtId="4" fontId="50" fillId="3" borderId="1" xfId="7" applyNumberFormat="1" applyFont="1" applyFill="1" applyBorder="1" applyAlignment="1">
      <alignment horizontal="center" vertical="center"/>
    </xf>
    <xf numFmtId="49" fontId="25" fillId="0" borderId="1" xfId="7" applyNumberFormat="1" applyFont="1" applyFill="1" applyBorder="1" applyAlignment="1">
      <alignment horizontal="left" wrapText="1"/>
    </xf>
    <xf numFmtId="4" fontId="59" fillId="0" borderId="0" xfId="55" applyNumberFormat="1" applyFont="1" applyFill="1" applyBorder="1" applyAlignment="1">
      <alignment horizontal="center"/>
    </xf>
    <xf numFmtId="4" fontId="59" fillId="16" borderId="1" xfId="55" applyNumberFormat="1" applyFont="1" applyFill="1" applyBorder="1" applyAlignment="1">
      <alignment horizontal="center"/>
    </xf>
    <xf numFmtId="4" fontId="59" fillId="14" borderId="0" xfId="7" applyNumberFormat="1" applyFont="1" applyFill="1" applyBorder="1" applyAlignment="1">
      <alignment horizontal="center" wrapText="1"/>
    </xf>
    <xf numFmtId="4" fontId="25" fillId="0" borderId="0" xfId="7" applyNumberFormat="1" applyFont="1" applyFill="1" applyBorder="1" applyAlignment="1">
      <alignment horizontal="center" vertical="center"/>
    </xf>
    <xf numFmtId="165" fontId="59" fillId="0" borderId="0" xfId="205" applyFont="1" applyFill="1" applyBorder="1" applyAlignment="1">
      <alignment horizontal="center"/>
    </xf>
    <xf numFmtId="0" fontId="170" fillId="0" borderId="44" xfId="6" applyFont="1" applyFill="1" applyBorder="1" applyAlignment="1" applyProtection="1">
      <alignment horizontal="center" vertical="center" wrapText="1"/>
    </xf>
    <xf numFmtId="0" fontId="170" fillId="0" borderId="78" xfId="6" applyFont="1" applyFill="1" applyBorder="1" applyAlignment="1" applyProtection="1">
      <alignment horizontal="center" vertical="center" wrapText="1"/>
    </xf>
    <xf numFmtId="167" fontId="49" fillId="3" borderId="31" xfId="6" applyNumberFormat="1" applyFont="1" applyFill="1" applyBorder="1" applyAlignment="1">
      <alignment horizontal="left" wrapText="1"/>
    </xf>
    <xf numFmtId="167" fontId="49" fillId="22" borderId="31" xfId="6" applyNumberFormat="1" applyFont="1" applyFill="1" applyBorder="1" applyAlignment="1">
      <alignment horizontal="left" wrapText="1"/>
    </xf>
    <xf numFmtId="49" fontId="27" fillId="11" borderId="34" xfId="28" applyNumberFormat="1" applyFont="1" applyFill="1" applyBorder="1" applyAlignment="1">
      <alignment horizontal="center" vertical="top" wrapText="1"/>
    </xf>
    <xf numFmtId="49" fontId="27" fillId="11" borderId="48" xfId="28" applyNumberFormat="1" applyFont="1" applyFill="1" applyBorder="1" applyAlignment="1">
      <alignment horizontal="center" vertical="top" wrapText="1"/>
    </xf>
    <xf numFmtId="0" fontId="28" fillId="0" borderId="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6" xfId="0" applyFont="1" applyFill="1" applyBorder="1" applyAlignment="1">
      <alignment horizontal="center" vertical="center" wrapText="1"/>
    </xf>
    <xf numFmtId="4" fontId="28" fillId="0" borderId="1" xfId="0" applyNumberFormat="1" applyFont="1" applyBorder="1" applyAlignment="1">
      <alignment vertical="center" wrapText="1"/>
    </xf>
    <xf numFmtId="0" fontId="140" fillId="0" borderId="12" xfId="0" applyFont="1" applyBorder="1" applyAlignment="1">
      <alignment horizontal="center" vertical="center" wrapText="1"/>
    </xf>
    <xf numFmtId="0" fontId="140" fillId="0" borderId="41" xfId="0" applyFont="1" applyBorder="1" applyAlignment="1">
      <alignment horizontal="center" vertical="center" wrapText="1"/>
    </xf>
    <xf numFmtId="0" fontId="140" fillId="0" borderId="6"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41" xfId="0" applyFont="1" applyBorder="1" applyAlignment="1">
      <alignment horizontal="left" vertical="center" wrapText="1"/>
    </xf>
    <xf numFmtId="0" fontId="28" fillId="0" borderId="6"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6" xfId="0" applyFont="1" applyBorder="1" applyAlignment="1">
      <alignment horizontal="center" vertical="center" wrapText="1"/>
    </xf>
    <xf numFmtId="0" fontId="140" fillId="0" borderId="1" xfId="0" applyFont="1" applyBorder="1" applyAlignment="1">
      <alignment horizontal="center" vertical="center" wrapText="1"/>
    </xf>
    <xf numFmtId="0" fontId="28" fillId="0" borderId="1" xfId="0" applyFont="1" applyBorder="1" applyAlignment="1">
      <alignment horizontal="center" vertical="center" wrapText="1"/>
    </xf>
    <xf numFmtId="4" fontId="28" fillId="0" borderId="12" xfId="0" applyNumberFormat="1" applyFont="1" applyBorder="1" applyAlignment="1">
      <alignment vertical="center" wrapText="1"/>
    </xf>
    <xf numFmtId="4" fontId="28" fillId="0" borderId="6" xfId="0" applyNumberFormat="1" applyFont="1" applyBorder="1" applyAlignment="1">
      <alignment vertical="center" wrapText="1"/>
    </xf>
    <xf numFmtId="4" fontId="28" fillId="0" borderId="9" xfId="0" applyNumberFormat="1" applyFont="1" applyBorder="1" applyAlignment="1">
      <alignment vertical="center" wrapText="1"/>
    </xf>
    <xf numFmtId="4" fontId="28" fillId="4" borderId="1" xfId="0" applyNumberFormat="1" applyFont="1" applyFill="1" applyBorder="1" applyAlignment="1">
      <alignment vertical="center" wrapText="1"/>
    </xf>
    <xf numFmtId="49" fontId="138" fillId="4" borderId="12" xfId="0" applyNumberFormat="1" applyFont="1" applyFill="1" applyBorder="1" applyAlignment="1">
      <alignment horizontal="center" vertical="center" wrapText="1"/>
    </xf>
    <xf numFmtId="49" fontId="138" fillId="4" borderId="6"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6" xfId="0" applyFont="1" applyFill="1" applyBorder="1" applyAlignment="1">
      <alignment horizontal="center" vertical="center" wrapText="1"/>
    </xf>
    <xf numFmtId="4" fontId="28" fillId="4" borderId="12" xfId="0" applyNumberFormat="1" applyFont="1" applyFill="1" applyBorder="1" applyAlignment="1">
      <alignment vertical="center" wrapText="1"/>
    </xf>
    <xf numFmtId="4" fontId="28" fillId="4" borderId="6" xfId="0" applyNumberFormat="1" applyFont="1" applyFill="1" applyBorder="1" applyAlignment="1">
      <alignment vertical="center" wrapText="1"/>
    </xf>
    <xf numFmtId="4" fontId="28" fillId="38" borderId="12" xfId="0" applyNumberFormat="1" applyFont="1" applyFill="1" applyBorder="1" applyAlignment="1">
      <alignment horizontal="center" vertical="center" wrapText="1"/>
    </xf>
    <xf numFmtId="4" fontId="28" fillId="38" borderId="6" xfId="0" applyNumberFormat="1" applyFont="1" applyFill="1" applyBorder="1" applyAlignment="1">
      <alignment horizontal="center" vertical="center" wrapText="1"/>
    </xf>
    <xf numFmtId="0" fontId="28" fillId="38" borderId="12" xfId="0" applyFont="1" applyFill="1" applyBorder="1" applyAlignment="1">
      <alignment horizontal="center" vertical="center" wrapText="1"/>
    </xf>
    <xf numFmtId="0" fontId="28" fillId="38" borderId="6" xfId="0" applyFont="1" applyFill="1" applyBorder="1" applyAlignment="1">
      <alignment horizontal="center" vertical="center" wrapText="1"/>
    </xf>
    <xf numFmtId="49" fontId="140" fillId="38" borderId="12" xfId="0" applyNumberFormat="1" applyFont="1" applyFill="1" applyBorder="1" applyAlignment="1">
      <alignment horizontal="center" vertical="center" wrapText="1"/>
    </xf>
    <xf numFmtId="49" fontId="140" fillId="38" borderId="41" xfId="0" applyNumberFormat="1" applyFont="1" applyFill="1" applyBorder="1" applyAlignment="1">
      <alignment horizontal="center" vertical="center" wrapText="1"/>
    </xf>
    <xf numFmtId="49" fontId="140" fillId="38" borderId="6" xfId="0" applyNumberFormat="1" applyFont="1" applyFill="1" applyBorder="1" applyAlignment="1">
      <alignment horizontal="center" vertical="center" wrapText="1"/>
    </xf>
    <xf numFmtId="0" fontId="28" fillId="38" borderId="12" xfId="0" applyFont="1" applyFill="1" applyBorder="1" applyAlignment="1">
      <alignment horizontal="left" vertical="center" wrapText="1"/>
    </xf>
    <xf numFmtId="0" fontId="28" fillId="38" borderId="41" xfId="0" applyFont="1" applyFill="1" applyBorder="1" applyAlignment="1">
      <alignment horizontal="left" vertical="center" wrapText="1"/>
    </xf>
    <xf numFmtId="0" fontId="28" fillId="38" borderId="6" xfId="0" applyFont="1" applyFill="1" applyBorder="1" applyAlignment="1">
      <alignment horizontal="left" vertical="center" wrapText="1"/>
    </xf>
    <xf numFmtId="0" fontId="28" fillId="38" borderId="41" xfId="0" applyFont="1" applyFill="1" applyBorder="1" applyAlignment="1">
      <alignment horizontal="center" vertical="center" wrapText="1"/>
    </xf>
    <xf numFmtId="49" fontId="140" fillId="38" borderId="1" xfId="0" applyNumberFormat="1" applyFont="1" applyFill="1" applyBorder="1" applyAlignment="1">
      <alignment horizontal="center" vertical="center" wrapText="1"/>
    </xf>
    <xf numFmtId="0" fontId="28" fillId="38" borderId="1" xfId="0" applyFont="1" applyFill="1" applyBorder="1" applyAlignment="1">
      <alignment horizontal="center" vertical="center" wrapText="1"/>
    </xf>
    <xf numFmtId="0" fontId="27" fillId="5" borderId="1" xfId="6" applyFont="1" applyFill="1" applyBorder="1" applyAlignment="1">
      <alignment horizontal="center" vertical="center" wrapText="1"/>
    </xf>
    <xf numFmtId="0" fontId="96" fillId="0" borderId="0" xfId="206" applyFont="1"/>
    <xf numFmtId="0" fontId="96" fillId="0" borderId="0" xfId="206" applyFont="1" applyFill="1"/>
    <xf numFmtId="0" fontId="3" fillId="0" borderId="0" xfId="206"/>
    <xf numFmtId="0" fontId="96" fillId="0" borderId="0" xfId="206" applyFont="1" applyBorder="1" applyAlignment="1">
      <alignment horizontal="left" wrapText="1"/>
    </xf>
    <xf numFmtId="0" fontId="96" fillId="0" borderId="32" xfId="206" applyFont="1" applyBorder="1" applyAlignment="1">
      <alignment horizontal="left" wrapText="1"/>
    </xf>
    <xf numFmtId="0" fontId="96" fillId="0" borderId="1" xfId="206" applyFont="1" applyFill="1" applyBorder="1" applyAlignment="1">
      <alignment horizontal="center" vertical="center" wrapText="1"/>
    </xf>
    <xf numFmtId="0" fontId="96" fillId="0" borderId="1" xfId="206" applyFont="1" applyBorder="1" applyAlignment="1">
      <alignment horizontal="center" vertical="center" wrapText="1"/>
    </xf>
    <xf numFmtId="0" fontId="94" fillId="16" borderId="1" xfId="206" applyFont="1" applyFill="1" applyBorder="1" applyAlignment="1">
      <alignment horizontal="center" vertical="center"/>
    </xf>
    <xf numFmtId="49" fontId="27" fillId="16" borderId="1" xfId="206" applyNumberFormat="1" applyFont="1" applyFill="1" applyBorder="1" applyAlignment="1">
      <alignment horizontal="left" vertical="center" wrapText="1"/>
    </xf>
    <xf numFmtId="180" fontId="88" fillId="16" borderId="1" xfId="206" applyNumberFormat="1" applyFont="1" applyFill="1" applyBorder="1" applyAlignment="1">
      <alignment horizontal="center" vertical="center"/>
    </xf>
    <xf numFmtId="0" fontId="96" fillId="0" borderId="1" xfId="206" applyFont="1" applyBorder="1" applyAlignment="1">
      <alignment vertical="center" wrapText="1"/>
    </xf>
    <xf numFmtId="180" fontId="96" fillId="0" borderId="1" xfId="206" applyNumberFormat="1" applyFont="1" applyFill="1" applyBorder="1" applyAlignment="1">
      <alignment vertical="center" wrapText="1"/>
    </xf>
    <xf numFmtId="180" fontId="96" fillId="0" borderId="1" xfId="206" applyNumberFormat="1" applyFont="1" applyBorder="1" applyAlignment="1">
      <alignment vertical="center" wrapText="1"/>
    </xf>
    <xf numFmtId="0" fontId="3" fillId="0" borderId="0" xfId="206" applyFill="1"/>
    <xf numFmtId="0" fontId="28" fillId="0" borderId="0" xfId="206" applyFont="1" applyAlignment="1">
      <alignment horizontal="right" vertical="center" wrapText="1"/>
    </xf>
    <xf numFmtId="0" fontId="22" fillId="0" borderId="0" xfId="206" applyFont="1" applyFill="1" applyAlignment="1">
      <alignment horizontal="right" vertical="center"/>
    </xf>
    <xf numFmtId="2" fontId="28" fillId="0" borderId="0" xfId="6" applyNumberFormat="1" applyFont="1"/>
    <xf numFmtId="0" fontId="28" fillId="0" borderId="0" xfId="6" applyFont="1" applyAlignment="1">
      <alignment horizontal="center" vertical="center" wrapText="1"/>
    </xf>
    <xf numFmtId="4" fontId="28" fillId="0" borderId="0" xfId="6" applyNumberFormat="1" applyFont="1" applyAlignment="1">
      <alignment horizontal="right" vertical="center" wrapText="1"/>
    </xf>
    <xf numFmtId="0" fontId="28" fillId="0" borderId="0" xfId="6" applyFont="1" applyAlignment="1">
      <alignment horizontal="center"/>
    </xf>
    <xf numFmtId="0" fontId="28" fillId="0" borderId="0" xfId="6" applyFont="1" applyAlignment="1">
      <alignment horizontal="right"/>
    </xf>
    <xf numFmtId="0" fontId="173" fillId="0" borderId="0" xfId="6" applyFont="1" applyAlignment="1">
      <alignment horizontal="right"/>
    </xf>
    <xf numFmtId="0" fontId="28" fillId="0" borderId="0" xfId="6" applyFont="1" applyAlignment="1">
      <alignment horizontal="center" wrapText="1"/>
    </xf>
    <xf numFmtId="0" fontId="28" fillId="0" borderId="0" xfId="206" applyFont="1" applyAlignment="1">
      <alignment horizontal="center"/>
    </xf>
    <xf numFmtId="0" fontId="28" fillId="0" borderId="0" xfId="6" applyFont="1" applyAlignment="1">
      <alignment horizontal="right" vertical="center" wrapText="1"/>
    </xf>
    <xf numFmtId="167" fontId="173" fillId="0" borderId="0" xfId="6" applyNumberFormat="1" applyFont="1" applyAlignment="1">
      <alignment horizontal="right"/>
    </xf>
    <xf numFmtId="0" fontId="28" fillId="0" borderId="0" xfId="6" applyFont="1" applyAlignment="1"/>
    <xf numFmtId="0" fontId="174" fillId="0" borderId="0" xfId="6" applyFont="1" applyAlignment="1"/>
    <xf numFmtId="0" fontId="174" fillId="0" borderId="0" xfId="6" applyFont="1" applyAlignment="1">
      <alignment horizontal="center"/>
    </xf>
    <xf numFmtId="49" fontId="21" fillId="0" borderId="45" xfId="206" applyNumberFormat="1" applyFont="1" applyBorder="1" applyAlignment="1">
      <alignment horizontal="center" vertical="center" wrapText="1"/>
    </xf>
    <xf numFmtId="49" fontId="21" fillId="0" borderId="54" xfId="206" applyNumberFormat="1" applyFont="1" applyBorder="1" applyAlignment="1">
      <alignment horizontal="center" vertical="center" wrapText="1"/>
    </xf>
    <xf numFmtId="0" fontId="21" fillId="0" borderId="5" xfId="206" applyFont="1" applyBorder="1" applyAlignment="1">
      <alignment horizontal="center" vertical="center" wrapText="1"/>
    </xf>
    <xf numFmtId="49" fontId="21" fillId="0" borderId="10" xfId="206" applyNumberFormat="1" applyFont="1" applyBorder="1" applyAlignment="1">
      <alignment horizontal="center" vertical="center" wrapText="1"/>
    </xf>
    <xf numFmtId="49" fontId="28" fillId="0" borderId="10" xfId="206" applyNumberFormat="1" applyFont="1" applyBorder="1" applyAlignment="1">
      <alignment horizontal="center" vertical="center" wrapText="1"/>
    </xf>
    <xf numFmtId="49" fontId="28" fillId="0" borderId="49" xfId="206" applyNumberFormat="1" applyFont="1" applyBorder="1" applyAlignment="1">
      <alignment horizontal="center" vertical="center" wrapText="1"/>
    </xf>
    <xf numFmtId="49" fontId="28" fillId="0" borderId="24" xfId="206" applyNumberFormat="1" applyFont="1" applyBorder="1" applyAlignment="1">
      <alignment horizontal="center" vertical="center" wrapText="1"/>
    </xf>
    <xf numFmtId="49" fontId="28" fillId="0" borderId="0" xfId="206" applyNumberFormat="1" applyFont="1" applyAlignment="1">
      <alignment horizontal="center" vertical="center" wrapText="1"/>
    </xf>
    <xf numFmtId="0" fontId="28" fillId="0" borderId="0" xfId="206" applyFont="1" applyAlignment="1">
      <alignment vertical="center" wrapText="1"/>
    </xf>
    <xf numFmtId="2" fontId="28" fillId="0" borderId="0" xfId="206" applyNumberFormat="1" applyFont="1" applyAlignment="1">
      <alignment horizontal="center" vertical="center" wrapText="1"/>
    </xf>
    <xf numFmtId="0" fontId="28" fillId="0" borderId="0" xfId="206" applyFont="1" applyAlignment="1">
      <alignment horizontal="center" vertical="center" wrapText="1"/>
    </xf>
    <xf numFmtId="4" fontId="28" fillId="0" borderId="0" xfId="206" applyNumberFormat="1" applyFont="1" applyAlignment="1">
      <alignment horizontal="center" vertical="center" wrapText="1"/>
    </xf>
    <xf numFmtId="4" fontId="28" fillId="0" borderId="0" xfId="206" applyNumberFormat="1" applyFont="1" applyAlignment="1">
      <alignment horizontal="right" vertical="center" wrapText="1"/>
    </xf>
    <xf numFmtId="49" fontId="28" fillId="0" borderId="0" xfId="206" applyNumberFormat="1" applyFont="1" applyAlignment="1">
      <alignment horizontal="left" vertical="center" wrapText="1"/>
    </xf>
    <xf numFmtId="49" fontId="28" fillId="0" borderId="0" xfId="206" applyNumberFormat="1" applyFont="1" applyAlignment="1">
      <alignment horizontal="left" vertical="center"/>
    </xf>
    <xf numFmtId="165" fontId="28" fillId="0" borderId="12" xfId="28" applyFont="1" applyFill="1" applyBorder="1" applyAlignment="1">
      <alignment horizontal="center"/>
    </xf>
    <xf numFmtId="170" fontId="25" fillId="12" borderId="1" xfId="6" applyNumberFormat="1" applyFont="1" applyFill="1" applyBorder="1" applyAlignment="1">
      <alignment horizontal="center" wrapText="1"/>
    </xf>
    <xf numFmtId="165" fontId="28" fillId="12" borderId="6" xfId="28" applyFont="1" applyFill="1" applyBorder="1" applyAlignment="1">
      <alignment horizontal="center"/>
    </xf>
    <xf numFmtId="165" fontId="28" fillId="12" borderId="1" xfId="28" applyFont="1" applyFill="1" applyBorder="1" applyAlignment="1"/>
    <xf numFmtId="0" fontId="27" fillId="5" borderId="4" xfId="6" applyFont="1" applyFill="1" applyBorder="1" applyAlignment="1">
      <alignment horizontal="center" vertical="center" wrapText="1"/>
    </xf>
    <xf numFmtId="0" fontId="25" fillId="9" borderId="21" xfId="6" applyFont="1" applyFill="1" applyBorder="1" applyAlignment="1">
      <alignment horizontal="center" vertical="center"/>
    </xf>
    <xf numFmtId="0" fontId="27" fillId="5" borderId="21" xfId="6" applyFont="1" applyFill="1" applyBorder="1" applyAlignment="1"/>
    <xf numFmtId="0" fontId="86" fillId="5" borderId="21" xfId="6" applyFont="1" applyFill="1" applyBorder="1" applyAlignment="1"/>
    <xf numFmtId="0" fontId="25" fillId="0" borderId="0" xfId="6" applyFont="1" applyFill="1" applyBorder="1" applyAlignment="1">
      <alignment horizontal="center" vertical="center"/>
    </xf>
    <xf numFmtId="0" fontId="21" fillId="0" borderId="0" xfId="6" applyFont="1" applyFill="1" applyBorder="1"/>
    <xf numFmtId="165" fontId="23" fillId="0" borderId="0" xfId="28" applyFont="1"/>
    <xf numFmtId="165" fontId="0" fillId="0" borderId="0" xfId="0" applyNumberFormat="1" applyFont="1"/>
    <xf numFmtId="49" fontId="103" fillId="14" borderId="62" xfId="0" applyNumberFormat="1" applyFont="1" applyFill="1" applyBorder="1" applyAlignment="1" applyProtection="1">
      <alignment horizontal="left" vertical="center" wrapText="1"/>
    </xf>
    <xf numFmtId="49" fontId="103" fillId="14" borderId="62" xfId="0" applyNumberFormat="1" applyFont="1" applyFill="1" applyBorder="1" applyAlignment="1" applyProtection="1">
      <alignment horizontal="center" vertical="center" wrapText="1"/>
    </xf>
    <xf numFmtId="4" fontId="103" fillId="14" borderId="62" xfId="0" applyNumberFormat="1" applyFont="1" applyFill="1" applyBorder="1" applyAlignment="1" applyProtection="1">
      <alignment horizontal="right" vertical="center" wrapText="1"/>
    </xf>
    <xf numFmtId="49" fontId="103" fillId="14" borderId="75" xfId="0" applyNumberFormat="1" applyFont="1" applyFill="1" applyBorder="1" applyAlignment="1" applyProtection="1">
      <alignment horizontal="left"/>
    </xf>
    <xf numFmtId="49" fontId="103" fillId="14" borderId="75" xfId="0" applyNumberFormat="1" applyFont="1" applyFill="1" applyBorder="1" applyAlignment="1" applyProtection="1">
      <alignment horizontal="center"/>
    </xf>
    <xf numFmtId="4" fontId="103" fillId="14" borderId="75" xfId="0" applyNumberFormat="1" applyFont="1" applyFill="1" applyBorder="1" applyAlignment="1" applyProtection="1">
      <alignment horizontal="right"/>
    </xf>
    <xf numFmtId="170" fontId="86" fillId="0" borderId="0" xfId="28" applyNumberFormat="1" applyFont="1" applyAlignment="1">
      <alignment horizontal="left"/>
    </xf>
    <xf numFmtId="49" fontId="62" fillId="0" borderId="89" xfId="0" applyNumberFormat="1" applyFont="1" applyBorder="1" applyAlignment="1" applyProtection="1">
      <alignment horizontal="left" vertical="center" wrapText="1"/>
    </xf>
    <xf numFmtId="49" fontId="62" fillId="0" borderId="90" xfId="0" applyNumberFormat="1" applyFont="1" applyBorder="1" applyAlignment="1" applyProtection="1">
      <alignment horizontal="left" vertical="center" wrapText="1"/>
    </xf>
    <xf numFmtId="49" fontId="62" fillId="0" borderId="91" xfId="0" applyNumberFormat="1" applyFont="1" applyBorder="1" applyAlignment="1" applyProtection="1">
      <alignment horizontal="center" vertical="center" wrapText="1"/>
    </xf>
    <xf numFmtId="49" fontId="62" fillId="0" borderId="91" xfId="0" applyNumberFormat="1" applyFont="1" applyBorder="1" applyAlignment="1" applyProtection="1">
      <alignment horizontal="left" vertical="center" wrapText="1"/>
    </xf>
    <xf numFmtId="4" fontId="103" fillId="0" borderId="91" xfId="0" applyNumberFormat="1" applyFont="1" applyBorder="1" applyAlignment="1" applyProtection="1">
      <alignment horizontal="right" vertical="center" wrapText="1"/>
    </xf>
    <xf numFmtId="4" fontId="103" fillId="0" borderId="92" xfId="0" applyNumberFormat="1" applyFont="1" applyBorder="1" applyAlignment="1" applyProtection="1">
      <alignment horizontal="right" vertical="center" wrapText="1"/>
    </xf>
    <xf numFmtId="49" fontId="62" fillId="0" borderId="93" xfId="0" applyNumberFormat="1" applyFont="1" applyBorder="1" applyAlignment="1" applyProtection="1">
      <alignment horizontal="left" vertical="center" wrapText="1"/>
    </xf>
    <xf numFmtId="0" fontId="121" fillId="0" borderId="1" xfId="72" applyFont="1" applyBorder="1" applyAlignment="1">
      <alignment wrapText="1"/>
    </xf>
    <xf numFmtId="0" fontId="28" fillId="0" borderId="1" xfId="72" applyFont="1" applyBorder="1" applyAlignment="1">
      <alignment horizontal="left" vertical="center" wrapText="1"/>
    </xf>
    <xf numFmtId="0" fontId="121" fillId="0" borderId="1" xfId="104" applyFont="1" applyBorder="1" applyAlignment="1">
      <alignment wrapText="1"/>
    </xf>
    <xf numFmtId="0" fontId="121" fillId="0" borderId="1" xfId="72" applyFont="1" applyBorder="1"/>
    <xf numFmtId="165" fontId="21" fillId="0" borderId="1" xfId="200" applyFont="1" applyFill="1" applyBorder="1" applyAlignment="1">
      <alignment horizontal="center" vertical="center" wrapText="1"/>
    </xf>
    <xf numFmtId="165" fontId="28" fillId="0" borderId="1" xfId="200" applyFont="1" applyFill="1" applyBorder="1" applyAlignment="1">
      <alignment horizontal="center" vertical="center" wrapText="1"/>
    </xf>
    <xf numFmtId="0" fontId="0" fillId="0" borderId="1" xfId="0" applyFill="1" applyBorder="1"/>
    <xf numFmtId="0" fontId="28" fillId="0" borderId="1" xfId="44" applyFont="1" applyFill="1" applyBorder="1" applyAlignment="1">
      <alignment horizontal="center" vertical="center" wrapText="1"/>
    </xf>
    <xf numFmtId="0" fontId="96" fillId="0" borderId="1" xfId="37" applyFont="1" applyFill="1" applyBorder="1" applyAlignment="1">
      <alignment horizontal="center" vertical="center"/>
    </xf>
    <xf numFmtId="0" fontId="96" fillId="0" borderId="1" xfId="44" applyFont="1" applyFill="1" applyBorder="1" applyAlignment="1">
      <alignment horizontal="center" vertical="center" wrapText="1"/>
    </xf>
    <xf numFmtId="0" fontId="96" fillId="0" borderId="1" xfId="208" applyFont="1" applyFill="1" applyBorder="1" applyAlignment="1">
      <alignment wrapText="1"/>
    </xf>
    <xf numFmtId="0" fontId="28" fillId="0" borderId="1" xfId="208" applyFont="1" applyFill="1" applyBorder="1" applyAlignment="1">
      <alignment horizontal="left" vertical="center" wrapText="1"/>
    </xf>
    <xf numFmtId="0" fontId="28" fillId="0" borderId="1" xfId="208" applyFont="1" applyFill="1" applyBorder="1" applyAlignment="1">
      <alignment vertical="top" wrapText="1"/>
    </xf>
    <xf numFmtId="165" fontId="96" fillId="0" borderId="1" xfId="200" applyFont="1" applyFill="1" applyBorder="1" applyAlignment="1">
      <alignment horizontal="center" vertical="center" wrapText="1"/>
    </xf>
    <xf numFmtId="165" fontId="85" fillId="0" borderId="1" xfId="200" applyFont="1" applyFill="1" applyBorder="1" applyAlignment="1">
      <alignment horizontal="center" vertical="center" wrapText="1"/>
    </xf>
    <xf numFmtId="165" fontId="27" fillId="37" borderId="21" xfId="28" applyFont="1" applyFill="1" applyBorder="1" applyAlignment="1">
      <alignment horizontal="center" wrapText="1"/>
    </xf>
    <xf numFmtId="165" fontId="27" fillId="24" borderId="64" xfId="29" applyFont="1" applyFill="1" applyBorder="1" applyAlignment="1">
      <alignment horizontal="center" wrapText="1"/>
    </xf>
    <xf numFmtId="1" fontId="28" fillId="0" borderId="1" xfId="14" applyNumberFormat="1" applyFont="1" applyFill="1" applyBorder="1" applyAlignment="1">
      <alignment horizontal="center" vertical="center"/>
    </xf>
    <xf numFmtId="1" fontId="21" fillId="0" borderId="1" xfId="14" applyNumberFormat="1" applyFont="1" applyFill="1" applyBorder="1" applyAlignment="1">
      <alignment horizontal="center" vertical="center"/>
    </xf>
    <xf numFmtId="168" fontId="41" fillId="20" borderId="8" xfId="30" applyNumberFormat="1" applyFont="1" applyFill="1" applyBorder="1" applyAlignment="1">
      <alignment horizontal="right" wrapText="1"/>
    </xf>
    <xf numFmtId="4" fontId="25" fillId="20" borderId="1" xfId="24" applyNumberFormat="1" applyFont="1" applyFill="1" applyBorder="1" applyAlignment="1">
      <alignment horizontal="right" wrapText="1"/>
    </xf>
    <xf numFmtId="169" fontId="41" fillId="20" borderId="8" xfId="30" applyFont="1" applyFill="1" applyBorder="1" applyAlignment="1">
      <alignment horizontal="right" wrapText="1"/>
    </xf>
    <xf numFmtId="174" fontId="41" fillId="0" borderId="8" xfId="29" applyNumberFormat="1" applyFont="1" applyFill="1" applyBorder="1" applyAlignment="1">
      <alignment horizontal="right" wrapText="1"/>
    </xf>
    <xf numFmtId="0" fontId="86" fillId="0" borderId="0" xfId="11" applyFont="1" applyFill="1" applyAlignment="1">
      <alignment horizontal="center" wrapText="1"/>
    </xf>
    <xf numFmtId="0" fontId="35" fillId="0" borderId="0" xfId="11" applyFont="1" applyFill="1" applyAlignment="1">
      <alignment horizontal="left" wrapText="1"/>
    </xf>
    <xf numFmtId="4" fontId="25" fillId="0" borderId="0" xfId="25" applyNumberFormat="1" applyFont="1" applyFill="1" applyBorder="1" applyAlignment="1">
      <alignment horizontal="right"/>
    </xf>
    <xf numFmtId="168" fontId="25" fillId="0" borderId="0" xfId="29" applyNumberFormat="1" applyFont="1" applyFill="1" applyBorder="1" applyAlignment="1">
      <alignment wrapText="1"/>
    </xf>
    <xf numFmtId="168" fontId="41" fillId="0" borderId="0" xfId="29" applyNumberFormat="1" applyFont="1" applyFill="1" applyBorder="1" applyAlignment="1">
      <alignment horizontal="right" wrapText="1"/>
    </xf>
    <xf numFmtId="0" fontId="35" fillId="0" borderId="0" xfId="0" applyFont="1" applyFill="1" applyAlignment="1">
      <alignment horizontal="center" wrapText="1"/>
    </xf>
    <xf numFmtId="0" fontId="35" fillId="0" borderId="0" xfId="0" applyFont="1" applyFill="1" applyAlignment="1">
      <alignment horizontal="left" wrapText="1"/>
    </xf>
    <xf numFmtId="0" fontId="37" fillId="0" borderId="0" xfId="11" applyFont="1" applyFill="1" applyAlignment="1">
      <alignment wrapText="1"/>
    </xf>
    <xf numFmtId="168" fontId="37" fillId="0" borderId="0" xfId="11" applyNumberFormat="1" applyFont="1" applyFill="1" applyAlignment="1">
      <alignment wrapText="1"/>
    </xf>
    <xf numFmtId="0" fontId="25" fillId="0" borderId="0" xfId="0" applyFont="1" applyFill="1" applyAlignment="1"/>
    <xf numFmtId="3" fontId="25" fillId="4" borderId="8" xfId="25" applyNumberFormat="1" applyFont="1" applyFill="1" applyBorder="1" applyAlignment="1">
      <alignment horizontal="center" wrapText="1"/>
    </xf>
    <xf numFmtId="3" fontId="25" fillId="0" borderId="8" xfId="0" applyNumberFormat="1" applyFont="1" applyFill="1" applyBorder="1" applyAlignment="1">
      <alignment horizontal="center"/>
    </xf>
    <xf numFmtId="3" fontId="25" fillId="0" borderId="11" xfId="0" applyNumberFormat="1" applyFont="1" applyFill="1" applyBorder="1" applyAlignment="1">
      <alignment horizontal="center"/>
    </xf>
    <xf numFmtId="4" fontId="25" fillId="20" borderId="8" xfId="11" applyNumberFormat="1" applyFont="1" applyFill="1" applyBorder="1" applyAlignment="1">
      <alignment horizontal="center" wrapText="1"/>
    </xf>
    <xf numFmtId="0" fontId="25" fillId="0" borderId="37" xfId="24" applyFont="1" applyFill="1" applyBorder="1" applyAlignment="1">
      <alignment horizontal="right" wrapText="1"/>
    </xf>
    <xf numFmtId="0" fontId="25" fillId="25" borderId="21" xfId="7" applyFont="1" applyFill="1" applyBorder="1"/>
    <xf numFmtId="0" fontId="25" fillId="25" borderId="1" xfId="7" applyFont="1" applyFill="1" applyBorder="1"/>
    <xf numFmtId="0" fontId="25" fillId="25" borderId="37" xfId="24" applyFont="1" applyFill="1" applyBorder="1" applyAlignment="1">
      <alignment horizontal="center" wrapText="1"/>
    </xf>
    <xf numFmtId="165" fontId="25" fillId="25" borderId="9" xfId="29" applyFont="1" applyFill="1" applyBorder="1" applyAlignment="1">
      <alignment horizontal="center" wrapText="1"/>
    </xf>
    <xf numFmtId="0" fontId="25" fillId="25" borderId="1" xfId="24" applyFont="1" applyFill="1" applyBorder="1" applyAlignment="1">
      <alignment horizontal="center" wrapText="1"/>
    </xf>
    <xf numFmtId="0" fontId="28" fillId="0" borderId="0" xfId="46" applyFont="1"/>
    <xf numFmtId="0" fontId="28" fillId="0" borderId="1" xfId="46" applyFont="1" applyBorder="1" applyAlignment="1">
      <alignment vertical="center"/>
    </xf>
    <xf numFmtId="0" fontId="28" fillId="7" borderId="1" xfId="46" applyFont="1" applyFill="1" applyBorder="1" applyAlignment="1">
      <alignment horizontal="center"/>
    </xf>
    <xf numFmtId="165" fontId="28" fillId="0" borderId="0" xfId="46" applyNumberFormat="1" applyFont="1"/>
    <xf numFmtId="0" fontId="28" fillId="0" borderId="1" xfId="46" applyFont="1" applyBorder="1"/>
    <xf numFmtId="4" fontId="28" fillId="0" borderId="0" xfId="46" applyNumberFormat="1" applyFont="1" applyFill="1"/>
    <xf numFmtId="3" fontId="70" fillId="12" borderId="1" xfId="14" applyNumberFormat="1" applyFont="1" applyFill="1" applyBorder="1" applyAlignment="1">
      <alignment horizontal="center" vertical="center"/>
    </xf>
    <xf numFmtId="4" fontId="70" fillId="0" borderId="1" xfId="14" applyNumberFormat="1" applyFont="1" applyFill="1" applyBorder="1" applyAlignment="1">
      <alignment horizontal="center" vertical="center"/>
    </xf>
    <xf numFmtId="4" fontId="28" fillId="12" borderId="1" xfId="14" applyNumberFormat="1" applyFont="1" applyFill="1" applyBorder="1" applyAlignment="1">
      <alignment horizontal="center" vertical="center"/>
    </xf>
    <xf numFmtId="4" fontId="28" fillId="12" borderId="9" xfId="14" applyNumberFormat="1" applyFont="1" applyFill="1" applyBorder="1" applyAlignment="1">
      <alignment horizontal="center" vertical="center"/>
    </xf>
    <xf numFmtId="49" fontId="21" fillId="0" borderId="1" xfId="0" applyNumberFormat="1" applyFont="1" applyFill="1" applyBorder="1" applyAlignment="1">
      <alignment horizontal="center" vertical="top" wrapText="1"/>
    </xf>
    <xf numFmtId="0" fontId="21" fillId="0" borderId="1" xfId="0" applyFont="1" applyFill="1" applyBorder="1" applyAlignment="1">
      <alignment horizontal="left" vertical="top" wrapText="1"/>
    </xf>
    <xf numFmtId="4" fontId="21" fillId="0" borderId="1"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179" fontId="21" fillId="0" borderId="1" xfId="0" applyNumberFormat="1" applyFont="1" applyFill="1" applyBorder="1" applyAlignment="1">
      <alignment horizontal="center" vertical="center" wrapText="1"/>
    </xf>
    <xf numFmtId="0" fontId="0" fillId="0" borderId="1" xfId="0" applyBorder="1" applyAlignment="1">
      <alignment vertical="center" wrapText="1"/>
    </xf>
    <xf numFmtId="49" fontId="28" fillId="0" borderId="1" xfId="0" applyNumberFormat="1" applyFont="1" applyFill="1" applyBorder="1" applyAlignment="1">
      <alignment horizontal="center" vertical="center" wrapText="1"/>
    </xf>
    <xf numFmtId="179" fontId="28" fillId="0" borderId="1" xfId="0" applyNumberFormat="1" applyFont="1" applyFill="1" applyBorder="1" applyAlignment="1">
      <alignment horizontal="center" vertical="center" wrapText="1"/>
    </xf>
    <xf numFmtId="0" fontId="94" fillId="0" borderId="0" xfId="209" applyFont="1" applyAlignment="1">
      <alignment vertical="center" wrapText="1"/>
    </xf>
    <xf numFmtId="0" fontId="94" fillId="0" borderId="0" xfId="209" applyFont="1" applyAlignment="1">
      <alignment horizontal="left" vertical="center" wrapText="1"/>
    </xf>
    <xf numFmtId="4" fontId="94" fillId="0" borderId="0" xfId="209" applyNumberFormat="1" applyFont="1" applyAlignment="1">
      <alignment horizontal="right" vertical="center" wrapText="1"/>
    </xf>
    <xf numFmtId="0" fontId="94" fillId="0" borderId="0" xfId="209" applyFont="1" applyAlignment="1">
      <alignment horizontal="center" vertical="center" wrapText="1"/>
    </xf>
    <xf numFmtId="0" fontId="37" fillId="0" borderId="1" xfId="209" applyFont="1" applyBorder="1" applyAlignment="1">
      <alignment horizontal="center" vertical="center" wrapText="1"/>
    </xf>
    <xf numFmtId="0" fontId="37" fillId="0" borderId="1" xfId="209" applyFont="1" applyFill="1" applyBorder="1" applyAlignment="1">
      <alignment horizontal="left" vertical="top" wrapText="1"/>
    </xf>
    <xf numFmtId="0" fontId="37" fillId="0" borderId="1" xfId="209" applyFont="1" applyFill="1" applyBorder="1" applyAlignment="1">
      <alignment horizontal="left" vertical="center" wrapText="1"/>
    </xf>
    <xf numFmtId="0" fontId="37" fillId="0" borderId="1" xfId="209" applyFont="1" applyFill="1" applyBorder="1" applyAlignment="1">
      <alignment horizontal="center" vertical="center" wrapText="1"/>
    </xf>
    <xf numFmtId="4" fontId="94" fillId="0" borderId="1" xfId="209" applyNumberFormat="1" applyFont="1" applyFill="1" applyBorder="1" applyAlignment="1">
      <alignment vertical="center" wrapText="1"/>
    </xf>
    <xf numFmtId="0" fontId="94" fillId="0" borderId="0" xfId="209" applyFont="1" applyBorder="1" applyAlignment="1">
      <alignment vertical="center" wrapText="1"/>
    </xf>
    <xf numFmtId="0" fontId="96" fillId="0" borderId="0" xfId="209" applyFont="1" applyBorder="1" applyAlignment="1">
      <alignment horizontal="left" vertical="center" wrapText="1"/>
    </xf>
    <xf numFmtId="0" fontId="96" fillId="0" borderId="0" xfId="209" applyFont="1" applyBorder="1" applyAlignment="1">
      <alignment vertical="center" wrapText="1"/>
    </xf>
    <xf numFmtId="4" fontId="96" fillId="0" borderId="0" xfId="209" applyNumberFormat="1" applyFont="1" applyBorder="1" applyAlignment="1">
      <alignment vertical="center" wrapText="1"/>
    </xf>
    <xf numFmtId="0" fontId="95" fillId="0" borderId="0" xfId="209" applyFont="1" applyBorder="1" applyAlignment="1">
      <alignment horizontal="left" vertical="center" wrapText="1"/>
    </xf>
    <xf numFmtId="0" fontId="95" fillId="0" borderId="0" xfId="209" applyFont="1" applyBorder="1" applyAlignment="1">
      <alignment vertical="center" wrapText="1"/>
    </xf>
    <xf numFmtId="4" fontId="95" fillId="0" borderId="0" xfId="209" applyNumberFormat="1" applyFont="1" applyBorder="1" applyAlignment="1">
      <alignment vertical="center" wrapText="1"/>
    </xf>
    <xf numFmtId="0" fontId="95" fillId="0" borderId="0" xfId="209" applyFont="1"/>
    <xf numFmtId="0" fontId="1" fillId="0" borderId="0" xfId="209"/>
    <xf numFmtId="0" fontId="95" fillId="0" borderId="0" xfId="209" applyFont="1" applyAlignment="1">
      <alignment horizontal="left" vertical="center" wrapText="1"/>
    </xf>
    <xf numFmtId="181" fontId="94" fillId="0" borderId="0" xfId="209" applyNumberFormat="1" applyFont="1" applyAlignment="1">
      <alignment vertical="center" wrapText="1"/>
    </xf>
    <xf numFmtId="0" fontId="28" fillId="0" borderId="12"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0" xfId="0" applyFont="1" applyAlignment="1"/>
    <xf numFmtId="4" fontId="21" fillId="0" borderId="2" xfId="0" applyNumberFormat="1" applyFont="1" applyBorder="1" applyAlignment="1">
      <alignment horizontal="center" vertical="center" wrapText="1"/>
    </xf>
    <xf numFmtId="49" fontId="21" fillId="0" borderId="7" xfId="0" applyNumberFormat="1" applyFont="1" applyBorder="1" applyAlignment="1">
      <alignment horizontal="center" vertical="center" wrapText="1"/>
    </xf>
    <xf numFmtId="0" fontId="21" fillId="0" borderId="6" xfId="0" applyFont="1" applyBorder="1" applyAlignment="1">
      <alignment vertical="center" wrapText="1"/>
    </xf>
    <xf numFmtId="2" fontId="21" fillId="0" borderId="6" xfId="0" applyNumberFormat="1" applyFont="1" applyBorder="1" applyAlignment="1">
      <alignment horizontal="center" vertical="center" wrapText="1"/>
    </xf>
    <xf numFmtId="0" fontId="21" fillId="0" borderId="6" xfId="0" applyFont="1" applyBorder="1" applyAlignment="1">
      <alignment horizontal="center" vertical="center" wrapText="1"/>
    </xf>
    <xf numFmtId="4" fontId="21" fillId="0" borderId="6" xfId="0" applyNumberFormat="1" applyFont="1" applyBorder="1" applyAlignment="1">
      <alignment horizontal="center" vertical="center" wrapText="1"/>
    </xf>
    <xf numFmtId="4" fontId="21" fillId="0" borderId="6" xfId="0" applyNumberFormat="1" applyFont="1" applyBorder="1" applyAlignment="1">
      <alignment horizontal="right" vertical="center" wrapText="1"/>
    </xf>
    <xf numFmtId="4" fontId="28" fillId="0" borderId="1" xfId="0" applyNumberFormat="1" applyFont="1" applyBorder="1" applyAlignment="1">
      <alignment horizontal="center" vertical="center" wrapText="1"/>
    </xf>
    <xf numFmtId="49" fontId="21" fillId="0" borderId="8" xfId="0" applyNumberFormat="1" applyFont="1" applyBorder="1" applyAlignment="1">
      <alignment horizontal="center" vertical="center" wrapText="1"/>
    </xf>
    <xf numFmtId="0" fontId="21" fillId="0" borderId="1" xfId="0" applyFont="1" applyBorder="1" applyAlignment="1">
      <alignment vertical="center" wrapText="1"/>
    </xf>
    <xf numFmtId="2" fontId="21"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4" fontId="21" fillId="0" borderId="1" xfId="0" applyNumberFormat="1" applyFont="1" applyBorder="1" applyAlignment="1">
      <alignment horizontal="right" vertical="center" wrapText="1"/>
    </xf>
    <xf numFmtId="49" fontId="28" fillId="0" borderId="8" xfId="0" applyNumberFormat="1" applyFont="1" applyBorder="1" applyAlignment="1">
      <alignment horizontal="center" vertical="center" wrapText="1"/>
    </xf>
    <xf numFmtId="167" fontId="28" fillId="0" borderId="1" xfId="0" applyNumberFormat="1" applyFont="1" applyBorder="1" applyAlignment="1">
      <alignment horizontal="center" vertical="center" wrapText="1"/>
    </xf>
    <xf numFmtId="10" fontId="28" fillId="0" borderId="1" xfId="0" applyNumberFormat="1" applyFont="1" applyBorder="1" applyAlignment="1">
      <alignment horizontal="center" vertical="center" wrapText="1"/>
    </xf>
    <xf numFmtId="4" fontId="28" fillId="0" borderId="1" xfId="0" applyNumberFormat="1" applyFont="1" applyBorder="1" applyAlignment="1">
      <alignment horizontal="right" vertical="center" wrapText="1"/>
    </xf>
    <xf numFmtId="181" fontId="28" fillId="0" borderId="1" xfId="0" applyNumberFormat="1" applyFont="1" applyBorder="1" applyAlignment="1">
      <alignment horizontal="center" vertical="center" wrapText="1"/>
    </xf>
    <xf numFmtId="0" fontId="21" fillId="0" borderId="1" xfId="0" applyFont="1" applyFill="1" applyBorder="1" applyAlignment="1">
      <alignment vertical="center" wrapText="1"/>
    </xf>
    <xf numFmtId="0"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 fontId="21" fillId="0" borderId="1" xfId="0" applyNumberFormat="1" applyFont="1" applyFill="1" applyBorder="1" applyAlignment="1">
      <alignment horizontal="right" vertical="center" wrapText="1"/>
    </xf>
    <xf numFmtId="49" fontId="21" fillId="0" borderId="51" xfId="0" applyNumberFormat="1" applyFont="1" applyBorder="1" applyAlignment="1">
      <alignment horizontal="center" vertical="center" wrapText="1"/>
    </xf>
    <xf numFmtId="0" fontId="21" fillId="0"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4" fontId="28" fillId="0" borderId="1" xfId="0" applyNumberFormat="1" applyFont="1" applyFill="1" applyBorder="1" applyAlignment="1">
      <alignment horizontal="right" vertical="center" wrapText="1"/>
    </xf>
    <xf numFmtId="4" fontId="21" fillId="0" borderId="12" xfId="0" applyNumberFormat="1" applyFont="1" applyFill="1" applyBorder="1" applyAlignment="1">
      <alignment horizontal="right" vertical="center" wrapText="1"/>
    </xf>
    <xf numFmtId="0" fontId="28" fillId="0" borderId="12" xfId="0" applyNumberFormat="1" applyFont="1" applyFill="1" applyBorder="1" applyAlignment="1">
      <alignment horizontal="center" vertical="center" wrapText="1"/>
    </xf>
    <xf numFmtId="0" fontId="28" fillId="0" borderId="12" xfId="0" applyFont="1" applyBorder="1" applyAlignment="1">
      <alignment vertical="center" wrapText="1"/>
    </xf>
    <xf numFmtId="0" fontId="28" fillId="0" borderId="51" xfId="0" applyFont="1" applyBorder="1" applyAlignment="1">
      <alignment vertical="center" wrapText="1"/>
    </xf>
    <xf numFmtId="0" fontId="28" fillId="0" borderId="12" xfId="0" applyNumberFormat="1" applyFont="1" applyBorder="1" applyAlignment="1">
      <alignment horizontal="center" vertical="center" wrapText="1"/>
    </xf>
    <xf numFmtId="49" fontId="21" fillId="0" borderId="3" xfId="0" applyNumberFormat="1" applyFont="1" applyBorder="1" applyAlignment="1">
      <alignment horizontal="center" vertical="center" wrapText="1"/>
    </xf>
    <xf numFmtId="0" fontId="21" fillId="0" borderId="2" xfId="0" applyFont="1" applyBorder="1" applyAlignment="1">
      <alignment vertical="center" wrapText="1"/>
    </xf>
    <xf numFmtId="2" fontId="21"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4" fontId="21" fillId="0" borderId="2" xfId="0" applyNumberFormat="1" applyFont="1" applyBorder="1" applyAlignment="1">
      <alignment horizontal="right" vertical="center" wrapText="1"/>
    </xf>
    <xf numFmtId="49" fontId="28" fillId="0" borderId="24" xfId="0" applyNumberFormat="1" applyFont="1" applyBorder="1" applyAlignment="1">
      <alignment horizontal="center" vertical="center" wrapText="1"/>
    </xf>
    <xf numFmtId="49" fontId="28" fillId="0" borderId="0" xfId="0" applyNumberFormat="1" applyFont="1" applyAlignment="1">
      <alignment horizontal="center" vertical="center" wrapText="1"/>
    </xf>
    <xf numFmtId="0" fontId="28" fillId="0" borderId="0" xfId="0" applyFont="1" applyAlignment="1">
      <alignment vertical="center" wrapText="1"/>
    </xf>
    <xf numFmtId="2" fontId="28" fillId="0" borderId="0" xfId="0" applyNumberFormat="1" applyFont="1" applyAlignment="1">
      <alignment horizontal="center" vertical="center" wrapText="1"/>
    </xf>
    <xf numFmtId="0" fontId="28" fillId="0" borderId="0" xfId="0" applyFont="1" applyAlignment="1">
      <alignment horizontal="center" vertical="center" wrapText="1"/>
    </xf>
    <xf numFmtId="4" fontId="28" fillId="0" borderId="0" xfId="0" applyNumberFormat="1" applyFont="1" applyAlignment="1">
      <alignment horizontal="center" vertical="center" wrapText="1"/>
    </xf>
    <xf numFmtId="4" fontId="28" fillId="0" borderId="0" xfId="0" applyNumberFormat="1" applyFont="1" applyAlignment="1">
      <alignment horizontal="right" vertical="center" wrapText="1"/>
    </xf>
    <xf numFmtId="0" fontId="21" fillId="0" borderId="16" xfId="0" applyFont="1" applyBorder="1" applyAlignment="1">
      <alignment horizontal="center" vertical="center" wrapText="1"/>
    </xf>
    <xf numFmtId="4" fontId="21" fillId="0" borderId="15" xfId="0" applyNumberFormat="1" applyFont="1" applyBorder="1" applyAlignment="1">
      <alignment horizontal="center" vertical="center" wrapText="1"/>
    </xf>
    <xf numFmtId="4" fontId="21" fillId="0" borderId="14" xfId="0" applyNumberFormat="1" applyFont="1" applyBorder="1" applyAlignment="1">
      <alignment horizontal="center" vertical="center" wrapText="1"/>
    </xf>
    <xf numFmtId="0" fontId="28" fillId="0" borderId="8" xfId="0" applyFont="1" applyBorder="1" applyAlignment="1">
      <alignment horizontal="center" vertical="center" wrapText="1"/>
    </xf>
    <xf numFmtId="0" fontId="28" fillId="0" borderId="1" xfId="0" applyNumberFormat="1" applyFont="1" applyBorder="1" applyAlignment="1">
      <alignment horizontal="center" vertical="center" wrapText="1"/>
    </xf>
    <xf numFmtId="4" fontId="28" fillId="0" borderId="10" xfId="0" applyNumberFormat="1" applyFont="1" applyFill="1" applyBorder="1" applyAlignment="1">
      <alignment horizontal="right" vertical="center" wrapText="1"/>
    </xf>
    <xf numFmtId="0" fontId="28" fillId="0" borderId="3" xfId="0" applyFont="1" applyBorder="1" applyAlignment="1">
      <alignment horizontal="center" vertical="center" wrapText="1"/>
    </xf>
    <xf numFmtId="0" fontId="28" fillId="0" borderId="2" xfId="0" applyNumberFormat="1" applyFont="1" applyBorder="1" applyAlignment="1">
      <alignment horizontal="center" vertical="center" wrapText="1"/>
    </xf>
    <xf numFmtId="4" fontId="28" fillId="0" borderId="24" xfId="0" applyNumberFormat="1" applyFont="1" applyFill="1" applyBorder="1" applyAlignment="1">
      <alignment horizontal="right" vertical="center" wrapText="1"/>
    </xf>
    <xf numFmtId="0" fontId="28" fillId="0" borderId="0" xfId="0" applyFont="1" applyBorder="1" applyAlignment="1">
      <alignment horizontal="center" vertical="center" wrapText="1"/>
    </xf>
    <xf numFmtId="0" fontId="28" fillId="0" borderId="0" xfId="0" applyNumberFormat="1" applyFont="1" applyBorder="1" applyAlignment="1">
      <alignment horizontal="center" vertical="center" wrapText="1"/>
    </xf>
    <xf numFmtId="4" fontId="28" fillId="0" borderId="0" xfId="0" applyNumberFormat="1" applyFont="1" applyFill="1" applyBorder="1" applyAlignment="1">
      <alignment horizontal="right" vertical="center" wrapText="1"/>
    </xf>
    <xf numFmtId="49" fontId="177" fillId="0" borderId="6" xfId="0" applyNumberFormat="1" applyFont="1" applyFill="1" applyBorder="1" applyAlignment="1">
      <alignment horizontal="center" vertical="center" wrapText="1"/>
    </xf>
    <xf numFmtId="0" fontId="177" fillId="0" borderId="1" xfId="0" applyFont="1" applyFill="1" applyBorder="1" applyAlignment="1">
      <alignment horizontal="left" vertical="center" wrapText="1"/>
    </xf>
    <xf numFmtId="3" fontId="177" fillId="0" borderId="1" xfId="0" applyNumberFormat="1" applyFont="1" applyFill="1" applyBorder="1" applyAlignment="1">
      <alignment horizontal="center" vertical="center" wrapText="1"/>
    </xf>
    <xf numFmtId="4" fontId="177" fillId="0" borderId="1" xfId="0" applyNumberFormat="1" applyFont="1" applyFill="1" applyBorder="1" applyAlignment="1">
      <alignment horizontal="center" vertical="center" wrapText="1"/>
    </xf>
    <xf numFmtId="4" fontId="178" fillId="0" borderId="1" xfId="0" applyNumberFormat="1" applyFont="1" applyFill="1" applyBorder="1" applyAlignment="1">
      <alignment horizontal="center" vertical="center" wrapText="1"/>
    </xf>
    <xf numFmtId="4" fontId="177" fillId="0" borderId="6" xfId="0" applyNumberFormat="1" applyFont="1" applyFill="1" applyBorder="1" applyAlignment="1">
      <alignment horizontal="center" vertical="center" wrapText="1"/>
    </xf>
    <xf numFmtId="0" fontId="177" fillId="0" borderId="1" xfId="0" applyFont="1" applyFill="1" applyBorder="1" applyAlignment="1">
      <alignment horizontal="center" vertical="center" wrapText="1"/>
    </xf>
    <xf numFmtId="0" fontId="177" fillId="0" borderId="12" xfId="0" applyFont="1" applyFill="1" applyBorder="1" applyAlignment="1">
      <alignment horizontal="left" vertical="center" wrapText="1"/>
    </xf>
    <xf numFmtId="4" fontId="177" fillId="0" borderId="9" xfId="0" applyNumberFormat="1" applyFont="1" applyFill="1" applyBorder="1" applyAlignment="1">
      <alignment vertical="center" wrapText="1"/>
    </xf>
    <xf numFmtId="0" fontId="177" fillId="0" borderId="19" xfId="0" applyFont="1" applyFill="1" applyBorder="1" applyAlignment="1">
      <alignment vertical="center" wrapText="1"/>
    </xf>
    <xf numFmtId="0" fontId="179" fillId="0" borderId="1" xfId="0" applyFont="1" applyFill="1" applyBorder="1" applyAlignment="1">
      <alignment horizontal="center" vertical="center" wrapText="1"/>
    </xf>
    <xf numFmtId="0" fontId="180" fillId="0" borderId="6" xfId="0" applyFont="1" applyFill="1" applyBorder="1" applyAlignment="1">
      <alignment vertical="center" wrapText="1"/>
    </xf>
    <xf numFmtId="0" fontId="181" fillId="0" borderId="1" xfId="0" applyFont="1" applyFill="1" applyBorder="1" applyAlignment="1">
      <alignment horizontal="left" vertical="center" wrapText="1"/>
    </xf>
    <xf numFmtId="3" fontId="181" fillId="0" borderId="6" xfId="0" applyNumberFormat="1" applyFont="1" applyFill="1" applyBorder="1" applyAlignment="1">
      <alignment horizontal="center" vertical="center" wrapText="1"/>
    </xf>
    <xf numFmtId="4" fontId="181" fillId="0" borderId="1" xfId="0" applyNumberFormat="1" applyFont="1" applyFill="1" applyBorder="1" applyAlignment="1">
      <alignment horizontal="center" vertical="center" wrapText="1"/>
    </xf>
    <xf numFmtId="0" fontId="27" fillId="0" borderId="0" xfId="6" applyFont="1" applyProtection="1">
      <protection locked="0"/>
    </xf>
    <xf numFmtId="0" fontId="21" fillId="3" borderId="1" xfId="7" applyNumberFormat="1" applyFont="1" applyFill="1" applyBorder="1" applyAlignment="1">
      <alignment horizontal="center" vertical="center" wrapText="1"/>
    </xf>
    <xf numFmtId="49" fontId="21" fillId="7" borderId="1" xfId="7" applyNumberFormat="1" applyFont="1" applyFill="1" applyBorder="1" applyAlignment="1">
      <alignment horizontal="center" vertical="center"/>
    </xf>
    <xf numFmtId="165" fontId="59" fillId="16" borderId="1" xfId="28" applyFont="1" applyFill="1" applyBorder="1" applyAlignment="1">
      <alignment wrapText="1"/>
    </xf>
    <xf numFmtId="49" fontId="25" fillId="0" borderId="1" xfId="7" applyNumberFormat="1" applyFont="1" applyFill="1" applyBorder="1" applyAlignment="1">
      <alignment horizontal="left"/>
    </xf>
    <xf numFmtId="165" fontId="21" fillId="14" borderId="1" xfId="28" applyFont="1" applyFill="1" applyBorder="1" applyAlignment="1">
      <alignment horizontal="center" vertical="center" wrapText="1"/>
    </xf>
    <xf numFmtId="165" fontId="25" fillId="0" borderId="1" xfId="28" applyFont="1" applyFill="1" applyBorder="1" applyAlignment="1">
      <alignment horizontal="center"/>
    </xf>
    <xf numFmtId="165" fontId="25" fillId="0" borderId="1" xfId="28" applyFont="1" applyFill="1" applyBorder="1" applyAlignment="1">
      <alignment horizontal="center" vertical="center" wrapText="1"/>
    </xf>
    <xf numFmtId="165" fontId="27" fillId="0" borderId="1" xfId="28" applyFont="1" applyFill="1" applyBorder="1" applyAlignment="1">
      <alignment horizontal="center" vertical="center" wrapText="1"/>
    </xf>
    <xf numFmtId="165" fontId="59" fillId="16" borderId="1" xfId="28" applyFont="1" applyFill="1" applyBorder="1" applyAlignment="1">
      <alignment horizontal="right" wrapText="1"/>
    </xf>
    <xf numFmtId="4" fontId="27" fillId="0" borderId="1" xfId="7" applyNumberFormat="1" applyFont="1" applyFill="1" applyBorder="1" applyAlignment="1">
      <alignment horizontal="center"/>
    </xf>
    <xf numFmtId="165" fontId="59" fillId="14" borderId="1" xfId="28" applyFont="1" applyFill="1" applyBorder="1" applyAlignment="1">
      <alignment horizontal="left" wrapText="1"/>
    </xf>
    <xf numFmtId="182" fontId="25" fillId="0" borderId="1" xfId="28" applyNumberFormat="1" applyFont="1" applyFill="1" applyBorder="1" applyAlignment="1">
      <alignment horizontal="center"/>
    </xf>
    <xf numFmtId="182" fontId="25" fillId="0" borderId="1" xfId="28" applyNumberFormat="1" applyFont="1" applyFill="1" applyBorder="1" applyAlignment="1">
      <alignment horizontal="center" vertical="center" wrapText="1"/>
    </xf>
    <xf numFmtId="4" fontId="59" fillId="0" borderId="1" xfId="7" applyNumberFormat="1" applyFont="1" applyFill="1" applyBorder="1" applyAlignment="1">
      <alignment horizontal="center" wrapText="1"/>
    </xf>
    <xf numFmtId="4" fontId="27" fillId="16" borderId="9" xfId="7" applyNumberFormat="1" applyFont="1" applyFill="1" applyBorder="1" applyAlignment="1">
      <alignment horizontal="center"/>
    </xf>
    <xf numFmtId="4" fontId="169" fillId="12" borderId="1" xfId="7" applyNumberFormat="1" applyFont="1" applyFill="1" applyBorder="1" applyAlignment="1">
      <alignment horizontal="center"/>
    </xf>
    <xf numFmtId="1" fontId="25" fillId="0" borderId="1" xfId="7" applyNumberFormat="1" applyFont="1" applyFill="1" applyBorder="1" applyAlignment="1">
      <alignment horizontal="center"/>
    </xf>
    <xf numFmtId="1" fontId="25" fillId="0" borderId="1" xfId="7" applyNumberFormat="1" applyFont="1" applyFill="1" applyBorder="1" applyAlignment="1">
      <alignment horizontal="center" vertical="center"/>
    </xf>
    <xf numFmtId="1" fontId="27" fillId="0" borderId="1" xfId="7" applyNumberFormat="1" applyFont="1" applyFill="1" applyBorder="1" applyAlignment="1">
      <alignment horizontal="center" vertical="center"/>
    </xf>
    <xf numFmtId="49" fontId="21" fillId="0" borderId="12" xfId="7" applyNumberFormat="1" applyFont="1" applyFill="1" applyBorder="1" applyAlignment="1">
      <alignment horizontal="center" vertical="center"/>
    </xf>
    <xf numFmtId="2" fontId="22" fillId="0" borderId="1" xfId="7" applyNumberFormat="1" applyFont="1" applyFill="1" applyBorder="1" applyAlignment="1">
      <alignment horizontal="center"/>
    </xf>
    <xf numFmtId="2" fontId="22" fillId="0" borderId="1" xfId="7" applyNumberFormat="1" applyFont="1" applyFill="1" applyBorder="1" applyAlignment="1">
      <alignment horizontal="left"/>
    </xf>
    <xf numFmtId="4" fontId="50" fillId="0" borderId="1" xfId="7" applyNumberFormat="1" applyFont="1" applyFill="1" applyBorder="1" applyAlignment="1">
      <alignment horizontal="right" vertical="center"/>
    </xf>
    <xf numFmtId="4" fontId="181" fillId="12" borderId="1" xfId="0" applyNumberFormat="1" applyFont="1" applyFill="1" applyBorder="1" applyAlignment="1">
      <alignment horizontal="center" vertical="center" wrapText="1"/>
    </xf>
    <xf numFmtId="0" fontId="96" fillId="3" borderId="1" xfId="5" applyFont="1" applyFill="1" applyBorder="1" applyAlignment="1">
      <alignment horizontal="center" vertical="center" wrapText="1"/>
    </xf>
    <xf numFmtId="49" fontId="96" fillId="0" borderId="1" xfId="5" applyNumberFormat="1" applyFont="1" applyBorder="1" applyAlignment="1">
      <alignment horizontal="center" vertical="center" wrapText="1"/>
    </xf>
    <xf numFmtId="49" fontId="19" fillId="12" borderId="9" xfId="0" applyNumberFormat="1" applyFont="1" applyFill="1" applyBorder="1" applyAlignment="1">
      <alignment horizontal="left" wrapText="1"/>
    </xf>
    <xf numFmtId="49" fontId="19" fillId="12" borderId="25" xfId="0" applyNumberFormat="1" applyFont="1" applyFill="1" applyBorder="1" applyAlignment="1">
      <alignment horizontal="left" wrapText="1"/>
    </xf>
    <xf numFmtId="0" fontId="68" fillId="3" borderId="0" xfId="0" applyFont="1" applyFill="1" applyAlignment="1">
      <alignment horizontal="center"/>
    </xf>
    <xf numFmtId="49" fontId="19" fillId="12" borderId="9" xfId="0" applyNumberFormat="1" applyFont="1" applyFill="1" applyBorder="1" applyAlignment="1">
      <alignment horizontal="right" wrapText="1"/>
    </xf>
    <xf numFmtId="49" fontId="19" fillId="12" borderId="25" xfId="0" applyNumberFormat="1" applyFont="1" applyFill="1" applyBorder="1" applyAlignment="1">
      <alignment horizontal="right" wrapText="1"/>
    </xf>
    <xf numFmtId="49" fontId="19" fillId="12" borderId="21" xfId="0" applyNumberFormat="1" applyFont="1" applyFill="1" applyBorder="1" applyAlignment="1">
      <alignment horizontal="right" wrapText="1"/>
    </xf>
    <xf numFmtId="164" fontId="28" fillId="0" borderId="0" xfId="1" applyFont="1" applyAlignment="1">
      <alignment horizontal="center" vertical="center" wrapText="1"/>
    </xf>
    <xf numFmtId="0" fontId="96" fillId="0" borderId="0" xfId="5" applyFont="1" applyAlignment="1">
      <alignment horizontal="center" vertical="center" wrapText="1"/>
    </xf>
    <xf numFmtId="0" fontId="28" fillId="3" borderId="32" xfId="0" applyFont="1" applyFill="1" applyBorder="1" applyAlignment="1">
      <alignment horizontal="left"/>
    </xf>
    <xf numFmtId="0" fontId="135" fillId="3" borderId="47" xfId="5" applyFont="1" applyFill="1" applyBorder="1" applyAlignment="1">
      <alignment horizontal="center" vertical="top" wrapText="1"/>
    </xf>
    <xf numFmtId="0" fontId="96" fillId="3" borderId="25" xfId="5" applyFont="1" applyFill="1" applyBorder="1" applyAlignment="1">
      <alignment vertical="center" wrapText="1"/>
    </xf>
    <xf numFmtId="0" fontId="96" fillId="3" borderId="47" xfId="5" applyFont="1" applyFill="1" applyBorder="1" applyAlignment="1">
      <alignment vertical="center" wrapText="1"/>
    </xf>
    <xf numFmtId="0" fontId="96" fillId="3" borderId="0" xfId="5" applyFont="1" applyFill="1" applyBorder="1" applyAlignment="1">
      <alignment vertical="center" wrapText="1"/>
    </xf>
    <xf numFmtId="0" fontId="28" fillId="3" borderId="25" xfId="0" applyFont="1" applyFill="1" applyBorder="1" applyAlignment="1">
      <alignment horizontal="center"/>
    </xf>
    <xf numFmtId="0" fontId="96" fillId="0" borderId="0" xfId="5" applyFont="1" applyAlignment="1">
      <alignment vertical="center" wrapText="1"/>
    </xf>
    <xf numFmtId="0" fontId="96" fillId="0" borderId="0" xfId="5" applyFont="1" applyAlignment="1">
      <alignment horizontal="right" vertical="center" wrapText="1"/>
    </xf>
    <xf numFmtId="0" fontId="28" fillId="0" borderId="0" xfId="5" applyFont="1" applyAlignment="1">
      <alignment horizontal="center" vertical="center" wrapText="1"/>
    </xf>
    <xf numFmtId="164" fontId="28" fillId="0" borderId="0" xfId="1" applyFont="1" applyAlignment="1">
      <alignment horizontal="left" vertical="center" wrapText="1"/>
    </xf>
    <xf numFmtId="0" fontId="28" fillId="0" borderId="0" xfId="198" applyFont="1" applyAlignment="1">
      <alignment horizontal="center" vertical="center" wrapText="1"/>
    </xf>
    <xf numFmtId="0" fontId="96" fillId="0" borderId="0" xfId="5" applyFont="1" applyFill="1" applyAlignment="1">
      <alignment vertical="center" wrapText="1"/>
    </xf>
    <xf numFmtId="0" fontId="21" fillId="0" borderId="1" xfId="6" applyFont="1" applyFill="1" applyBorder="1" applyAlignment="1">
      <alignment horizontal="center" vertical="center"/>
    </xf>
    <xf numFmtId="0" fontId="47" fillId="0" borderId="0" xfId="6" applyFont="1" applyFill="1" applyAlignment="1">
      <alignment horizontal="right"/>
    </xf>
    <xf numFmtId="0" fontId="30" fillId="0" borderId="0" xfId="6" applyFont="1" applyAlignment="1">
      <alignment horizontal="center"/>
    </xf>
    <xf numFmtId="0" fontId="30" fillId="0" borderId="0" xfId="6"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5" xfId="0" applyFont="1" applyFill="1" applyBorder="1" applyAlignment="1">
      <alignment horizontal="center"/>
    </xf>
    <xf numFmtId="0" fontId="28" fillId="0" borderId="14" xfId="0" applyFont="1" applyFill="1" applyBorder="1" applyAlignment="1">
      <alignment horizontal="center"/>
    </xf>
    <xf numFmtId="2" fontId="21" fillId="0" borderId="1" xfId="6" applyNumberFormat="1" applyFont="1" applyFill="1" applyBorder="1" applyAlignment="1">
      <alignment horizontal="center" vertical="center"/>
    </xf>
    <xf numFmtId="0" fontId="28" fillId="0" borderId="0" xfId="0" applyFont="1" applyFill="1" applyAlignment="1">
      <alignment horizontal="left" vertical="center"/>
    </xf>
    <xf numFmtId="0" fontId="28" fillId="0" borderId="16" xfId="0" applyFont="1" applyFill="1" applyBorder="1" applyAlignment="1">
      <alignment horizontal="center"/>
    </xf>
    <xf numFmtId="0" fontId="140" fillId="0" borderId="0" xfId="199" applyFont="1" applyFill="1" applyAlignment="1">
      <alignment horizontal="left" vertical="center"/>
    </xf>
    <xf numFmtId="0" fontId="28" fillId="0" borderId="12"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6" fillId="0" borderId="0" xfId="6" applyFont="1" applyBorder="1" applyAlignment="1">
      <alignment horizontal="left" wrapText="1"/>
    </xf>
    <xf numFmtId="0" fontId="47" fillId="0" borderId="0" xfId="0" applyFont="1" applyAlignment="1">
      <alignment horizontal="right" vertical="center" wrapText="1"/>
    </xf>
    <xf numFmtId="0" fontId="30" fillId="0" borderId="0" xfId="0" applyFont="1" applyAlignment="1">
      <alignment horizontal="center" vertical="center"/>
    </xf>
    <xf numFmtId="0" fontId="143" fillId="0" borderId="0" xfId="0" applyFont="1" applyFill="1" applyAlignment="1">
      <alignment horizontal="center"/>
    </xf>
    <xf numFmtId="0" fontId="140" fillId="0" borderId="0" xfId="0" applyFont="1" applyFill="1" applyAlignment="1">
      <alignment horizontal="center"/>
    </xf>
    <xf numFmtId="0" fontId="30" fillId="0" borderId="0" xfId="0" applyNumberFormat="1" applyFont="1" applyAlignment="1">
      <alignment horizontal="center"/>
    </xf>
    <xf numFmtId="0" fontId="28" fillId="0" borderId="1" xfId="0" applyFont="1" applyBorder="1" applyAlignment="1">
      <alignment horizontal="center" vertical="center" wrapText="1"/>
    </xf>
    <xf numFmtId="0" fontId="21" fillId="0" borderId="1" xfId="0" applyFont="1" applyBorder="1" applyAlignment="1">
      <alignment horizontal="center" vertical="center"/>
    </xf>
    <xf numFmtId="0" fontId="28" fillId="0" borderId="0" xfId="0" applyFont="1" applyAlignment="1">
      <alignment horizontal="left" vertical="center"/>
    </xf>
    <xf numFmtId="2" fontId="151" fillId="0" borderId="0" xfId="0" applyNumberFormat="1" applyFont="1" applyBorder="1" applyAlignment="1">
      <alignment horizontal="center" vertical="center" wrapText="1"/>
    </xf>
    <xf numFmtId="0" fontId="150" fillId="0" borderId="0" xfId="0" applyFont="1" applyAlignment="1">
      <alignment horizontal="center" vertical="center" wrapText="1"/>
    </xf>
    <xf numFmtId="0" fontId="28" fillId="0" borderId="12" xfId="0" applyFont="1" applyBorder="1" applyAlignment="1">
      <alignment horizontal="center"/>
    </xf>
    <xf numFmtId="0" fontId="22" fillId="0" borderId="11"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144" fillId="15" borderId="9" xfId="0" applyFont="1" applyFill="1" applyBorder="1" applyAlignment="1">
      <alignment horizontal="center"/>
    </xf>
    <xf numFmtId="0" fontId="144" fillId="15" borderId="25" xfId="0" applyFont="1" applyFill="1" applyBorder="1" applyAlignment="1">
      <alignment horizontal="center"/>
    </xf>
    <xf numFmtId="0" fontId="144" fillId="15" borderId="21" xfId="0" applyFont="1" applyFill="1" applyBorder="1" applyAlignment="1">
      <alignment horizontal="center"/>
    </xf>
    <xf numFmtId="0" fontId="27" fillId="13" borderId="1" xfId="6" applyFont="1" applyFill="1" applyBorder="1" applyAlignment="1">
      <alignment horizontal="center" vertical="center" wrapText="1"/>
    </xf>
    <xf numFmtId="0" fontId="27" fillId="0" borderId="33" xfId="6" applyFont="1" applyBorder="1" applyAlignment="1">
      <alignment horizontal="center" vertical="top"/>
    </xf>
    <xf numFmtId="0" fontId="27" fillId="0" borderId="0" xfId="6" applyFont="1" applyBorder="1" applyAlignment="1">
      <alignment horizontal="center" vertical="top"/>
    </xf>
    <xf numFmtId="0" fontId="27" fillId="17" borderId="29" xfId="6" applyFont="1" applyFill="1" applyBorder="1" applyAlignment="1">
      <alignment horizontal="center" vertical="center" wrapText="1"/>
    </xf>
    <xf numFmtId="0" fontId="27" fillId="17" borderId="26" xfId="6" applyFont="1" applyFill="1" applyBorder="1" applyAlignment="1">
      <alignment horizontal="center" vertical="center" wrapText="1"/>
    </xf>
    <xf numFmtId="0" fontId="27" fillId="17" borderId="30" xfId="6" applyFont="1" applyFill="1" applyBorder="1" applyAlignment="1">
      <alignment horizontal="center" vertical="center" wrapText="1"/>
    </xf>
    <xf numFmtId="0" fontId="27" fillId="17" borderId="71" xfId="6" applyFont="1" applyFill="1" applyBorder="1" applyAlignment="1">
      <alignment horizontal="center" vertical="center" wrapText="1"/>
    </xf>
    <xf numFmtId="0" fontId="27" fillId="17" borderId="69" xfId="6" applyFont="1" applyFill="1" applyBorder="1" applyAlignment="1">
      <alignment horizontal="center" vertical="center" wrapText="1"/>
    </xf>
    <xf numFmtId="0" fontId="60" fillId="3" borderId="0" xfId="6" applyFont="1" applyFill="1" applyBorder="1" applyAlignment="1">
      <alignment horizontal="center" vertical="center"/>
    </xf>
    <xf numFmtId="0" fontId="27" fillId="17" borderId="43" xfId="6" applyFont="1" applyFill="1" applyBorder="1" applyAlignment="1">
      <alignment horizontal="center" vertical="center"/>
    </xf>
    <xf numFmtId="0" fontId="27" fillId="17" borderId="40" xfId="6" applyFont="1" applyFill="1" applyBorder="1" applyAlignment="1">
      <alignment horizontal="center" vertical="center"/>
    </xf>
    <xf numFmtId="0" fontId="27" fillId="17" borderId="7" xfId="6" applyFont="1" applyFill="1" applyBorder="1" applyAlignment="1">
      <alignment horizontal="center" vertical="center"/>
    </xf>
    <xf numFmtId="0" fontId="27" fillId="8" borderId="66" xfId="6" applyFont="1" applyFill="1" applyBorder="1" applyAlignment="1">
      <alignment horizontal="center" vertical="center" wrapText="1"/>
    </xf>
    <xf numFmtId="0" fontId="27" fillId="8" borderId="30" xfId="6" applyFont="1" applyFill="1" applyBorder="1" applyAlignment="1">
      <alignment horizontal="center" vertical="center" wrapText="1"/>
    </xf>
    <xf numFmtId="0" fontId="27" fillId="8" borderId="71" xfId="6" applyFont="1" applyFill="1" applyBorder="1" applyAlignment="1">
      <alignment horizontal="center" vertical="center" wrapText="1"/>
    </xf>
    <xf numFmtId="0" fontId="21" fillId="17" borderId="43" xfId="6" applyFont="1" applyFill="1" applyBorder="1" applyAlignment="1">
      <alignment horizontal="center" vertical="center" wrapText="1"/>
    </xf>
    <xf numFmtId="0" fontId="21" fillId="17" borderId="7" xfId="6" applyFont="1" applyFill="1" applyBorder="1" applyAlignment="1">
      <alignment horizontal="center" vertical="center" wrapText="1"/>
    </xf>
    <xf numFmtId="0" fontId="21" fillId="23" borderId="44" xfId="6" applyFont="1" applyFill="1" applyBorder="1" applyAlignment="1">
      <alignment horizontal="center" vertical="center" wrapText="1"/>
    </xf>
    <xf numFmtId="0" fontId="21" fillId="23" borderId="6" xfId="6" applyFont="1" applyFill="1" applyBorder="1" applyAlignment="1">
      <alignment horizontal="center" vertical="center" wrapText="1"/>
    </xf>
    <xf numFmtId="0" fontId="27" fillId="17" borderId="44" xfId="6" applyFont="1" applyFill="1" applyBorder="1" applyAlignment="1">
      <alignment horizontal="center" vertical="center" textRotation="90" wrapText="1"/>
    </xf>
    <xf numFmtId="0" fontId="27" fillId="17" borderId="41" xfId="6" applyFont="1" applyFill="1" applyBorder="1" applyAlignment="1">
      <alignment horizontal="center" vertical="center" textRotation="90" wrapText="1"/>
    </xf>
    <xf numFmtId="0" fontId="27" fillId="17" borderId="6" xfId="6" applyFont="1" applyFill="1" applyBorder="1" applyAlignment="1">
      <alignment horizontal="center" vertical="center" textRotation="90" wrapText="1"/>
    </xf>
    <xf numFmtId="0" fontId="27" fillId="13" borderId="9" xfId="6" applyFont="1" applyFill="1" applyBorder="1" applyAlignment="1">
      <alignment horizontal="center" wrapText="1"/>
    </xf>
    <xf numFmtId="0" fontId="27" fillId="13" borderId="25" xfId="6" applyFont="1" applyFill="1" applyBorder="1" applyAlignment="1">
      <alignment horizontal="center" wrapText="1"/>
    </xf>
    <xf numFmtId="0" fontId="27" fillId="13" borderId="21" xfId="6" applyFont="1" applyFill="1" applyBorder="1" applyAlignment="1">
      <alignment horizontal="center" wrapText="1"/>
    </xf>
    <xf numFmtId="0" fontId="25" fillId="0" borderId="9" xfId="6" applyFont="1" applyBorder="1" applyAlignment="1">
      <alignment horizontal="left"/>
    </xf>
    <xf numFmtId="0" fontId="25" fillId="0" borderId="25" xfId="6" applyFont="1" applyBorder="1" applyAlignment="1">
      <alignment horizontal="left"/>
    </xf>
    <xf numFmtId="0" fontId="25" fillId="0" borderId="21" xfId="6" applyFont="1" applyBorder="1" applyAlignment="1">
      <alignment horizontal="left"/>
    </xf>
    <xf numFmtId="0" fontId="25" fillId="0" borderId="9" xfId="6" applyFont="1" applyBorder="1" applyAlignment="1">
      <alignment horizontal="left" wrapText="1"/>
    </xf>
    <xf numFmtId="0" fontId="25" fillId="0" borderId="25" xfId="6" applyFont="1" applyBorder="1" applyAlignment="1">
      <alignment horizontal="left" wrapText="1"/>
    </xf>
    <xf numFmtId="0" fontId="25" fillId="0" borderId="21" xfId="6" applyFont="1" applyBorder="1" applyAlignment="1">
      <alignment horizontal="left" wrapText="1"/>
    </xf>
    <xf numFmtId="0" fontId="21" fillId="8" borderId="40" xfId="6" applyFont="1" applyFill="1" applyBorder="1" applyAlignment="1">
      <alignment horizontal="center" vertical="center" wrapText="1"/>
    </xf>
    <xf numFmtId="0" fontId="21" fillId="8" borderId="7" xfId="6" applyFont="1" applyFill="1" applyBorder="1" applyAlignment="1">
      <alignment horizontal="center" vertical="center" wrapText="1"/>
    </xf>
    <xf numFmtId="0" fontId="27" fillId="8" borderId="72" xfId="6" applyFont="1" applyFill="1" applyBorder="1" applyAlignment="1">
      <alignment horizontal="center" vertical="center" wrapText="1"/>
    </xf>
    <xf numFmtId="0" fontId="27" fillId="8" borderId="20" xfId="6" applyFont="1" applyFill="1" applyBorder="1" applyAlignment="1">
      <alignment horizontal="center" vertical="center" wrapText="1"/>
    </xf>
    <xf numFmtId="0" fontId="27" fillId="17" borderId="45" xfId="6" applyFont="1" applyFill="1" applyBorder="1" applyAlignment="1">
      <alignment horizontal="center" vertical="center" textRotation="90" wrapText="1"/>
    </xf>
    <xf numFmtId="0" fontId="27" fillId="17" borderId="46" xfId="6" applyFont="1" applyFill="1" applyBorder="1" applyAlignment="1">
      <alignment horizontal="center" vertical="center" textRotation="90" wrapText="1"/>
    </xf>
    <xf numFmtId="0" fontId="27" fillId="17" borderId="5" xfId="6" applyFont="1" applyFill="1" applyBorder="1" applyAlignment="1">
      <alignment horizontal="center" vertical="center" textRotation="90" wrapText="1"/>
    </xf>
    <xf numFmtId="0" fontId="27" fillId="8" borderId="69" xfId="6" applyFont="1" applyFill="1" applyBorder="1" applyAlignment="1">
      <alignment horizontal="center" vertical="center" wrapText="1"/>
    </xf>
    <xf numFmtId="0" fontId="27" fillId="0" borderId="47" xfId="6" applyFont="1" applyBorder="1" applyAlignment="1">
      <alignment horizontal="center" wrapText="1"/>
    </xf>
    <xf numFmtId="0" fontId="49" fillId="0" borderId="0" xfId="6" applyFont="1" applyAlignment="1">
      <alignment horizontal="center"/>
    </xf>
    <xf numFmtId="0" fontId="27" fillId="5" borderId="29" xfId="6" applyFont="1" applyFill="1" applyBorder="1" applyAlignment="1">
      <alignment horizontal="center" vertical="top" wrapText="1"/>
    </xf>
    <xf numFmtId="0" fontId="27" fillId="5" borderId="55" xfId="6" applyFont="1" applyFill="1" applyBorder="1" applyAlignment="1">
      <alignment horizontal="center" vertical="top" wrapText="1"/>
    </xf>
    <xf numFmtId="0" fontId="27" fillId="3" borderId="0" xfId="6" applyFont="1" applyFill="1" applyBorder="1" applyAlignment="1">
      <alignment horizontal="center" vertical="center" wrapText="1"/>
    </xf>
    <xf numFmtId="49" fontId="49" fillId="3" borderId="0" xfId="6" applyNumberFormat="1" applyFont="1" applyFill="1" applyBorder="1" applyAlignment="1">
      <alignment horizontal="center" vertical="center" wrapText="1"/>
    </xf>
    <xf numFmtId="0" fontId="21" fillId="3" borderId="0" xfId="6" applyFont="1" applyFill="1" applyBorder="1" applyAlignment="1">
      <alignment horizontal="center" vertical="center" wrapText="1"/>
    </xf>
    <xf numFmtId="0" fontId="48" fillId="3" borderId="0" xfId="6" applyFont="1" applyFill="1" applyBorder="1" applyAlignment="1">
      <alignment horizontal="center" vertical="center"/>
    </xf>
    <xf numFmtId="0" fontId="27" fillId="5" borderId="16" xfId="6" applyFont="1" applyFill="1" applyBorder="1" applyAlignment="1">
      <alignment horizontal="center" vertical="center"/>
    </xf>
    <xf numFmtId="0" fontId="27" fillId="5" borderId="8" xfId="6" applyFont="1" applyFill="1" applyBorder="1" applyAlignment="1">
      <alignment horizontal="center" vertical="center"/>
    </xf>
    <xf numFmtId="0" fontId="27" fillId="5" borderId="15" xfId="6" applyFont="1" applyFill="1" applyBorder="1" applyAlignment="1">
      <alignment horizontal="center" vertical="center" textRotation="90" wrapText="1"/>
    </xf>
    <xf numFmtId="0" fontId="27" fillId="5" borderId="1" xfId="6" applyFont="1" applyFill="1" applyBorder="1" applyAlignment="1">
      <alignment horizontal="center" vertical="center" textRotation="90" wrapText="1"/>
    </xf>
    <xf numFmtId="0" fontId="27" fillId="5" borderId="14" xfId="6" applyFont="1" applyFill="1" applyBorder="1" applyAlignment="1">
      <alignment horizontal="center" vertical="center" textRotation="90" wrapText="1"/>
    </xf>
    <xf numFmtId="0" fontId="27" fillId="5" borderId="10" xfId="6" applyFont="1" applyFill="1" applyBorder="1" applyAlignment="1">
      <alignment horizontal="center" vertical="center" textRotation="90" wrapText="1"/>
    </xf>
    <xf numFmtId="0" fontId="27" fillId="5" borderId="15" xfId="6" applyFont="1" applyFill="1" applyBorder="1" applyAlignment="1">
      <alignment horizontal="center" vertical="center" wrapText="1"/>
    </xf>
    <xf numFmtId="0" fontId="27" fillId="5" borderId="1" xfId="6" applyFont="1" applyFill="1" applyBorder="1" applyAlignment="1">
      <alignment horizontal="center" vertical="center" wrapText="1"/>
    </xf>
    <xf numFmtId="0" fontId="27" fillId="17" borderId="45" xfId="6" applyFont="1" applyFill="1" applyBorder="1" applyAlignment="1">
      <alignment horizontal="center" vertical="center" wrapText="1"/>
    </xf>
    <xf numFmtId="0" fontId="27" fillId="17" borderId="46" xfId="6" applyFont="1" applyFill="1" applyBorder="1" applyAlignment="1">
      <alignment horizontal="center" vertical="center" wrapText="1"/>
    </xf>
    <xf numFmtId="0" fontId="27" fillId="17" borderId="5" xfId="6" applyFont="1" applyFill="1" applyBorder="1" applyAlignment="1">
      <alignment horizontal="center" vertical="center" wrapText="1"/>
    </xf>
    <xf numFmtId="0" fontId="27" fillId="17" borderId="44" xfId="6" applyFont="1" applyFill="1" applyBorder="1" applyAlignment="1">
      <alignment horizontal="center" vertical="center" wrapText="1"/>
    </xf>
    <xf numFmtId="0" fontId="27" fillId="17" borderId="41" xfId="6" applyFont="1" applyFill="1" applyBorder="1" applyAlignment="1">
      <alignment horizontal="center" vertical="center" wrapText="1"/>
    </xf>
    <xf numFmtId="0" fontId="27" fillId="17" borderId="6" xfId="6" applyFont="1" applyFill="1" applyBorder="1" applyAlignment="1">
      <alignment horizontal="center" vertical="center" wrapText="1"/>
    </xf>
    <xf numFmtId="0" fontId="27" fillId="5" borderId="14" xfId="6" applyFont="1" applyFill="1" applyBorder="1" applyAlignment="1">
      <alignment horizontal="center" vertical="center" wrapText="1"/>
    </xf>
    <xf numFmtId="0" fontId="27" fillId="5" borderId="10" xfId="6" applyFont="1" applyFill="1" applyBorder="1" applyAlignment="1">
      <alignment horizontal="center" vertical="center" wrapText="1"/>
    </xf>
    <xf numFmtId="0" fontId="27" fillId="5" borderId="29" xfId="28" applyNumberFormat="1" applyFont="1" applyFill="1" applyBorder="1" applyAlignment="1">
      <alignment horizontal="center" vertical="top" wrapText="1"/>
    </xf>
    <xf numFmtId="0" fontId="27" fillId="5" borderId="55" xfId="28" applyNumberFormat="1" applyFont="1" applyFill="1" applyBorder="1" applyAlignment="1">
      <alignment horizontal="center" vertical="top" wrapText="1"/>
    </xf>
    <xf numFmtId="165" fontId="27" fillId="17" borderId="29" xfId="28" applyFont="1" applyFill="1" applyBorder="1" applyAlignment="1">
      <alignment horizontal="center" vertical="center" wrapText="1"/>
    </xf>
    <xf numFmtId="165" fontId="27" fillId="17" borderId="26" xfId="28" applyFont="1" applyFill="1" applyBorder="1" applyAlignment="1">
      <alignment horizontal="center" vertical="center" wrapText="1"/>
    </xf>
    <xf numFmtId="165" fontId="27" fillId="17" borderId="55" xfId="28" applyFont="1" applyFill="1" applyBorder="1" applyAlignment="1">
      <alignment horizontal="center" vertical="center" wrapText="1"/>
    </xf>
    <xf numFmtId="0" fontId="27" fillId="5" borderId="29" xfId="6" applyFont="1" applyFill="1" applyBorder="1" applyAlignment="1">
      <alignment horizontal="center" vertical="center" wrapText="1"/>
    </xf>
    <xf numFmtId="0" fontId="27" fillId="5" borderId="55" xfId="6" applyFont="1" applyFill="1" applyBorder="1" applyAlignment="1">
      <alignment horizontal="center" vertical="center" wrapText="1"/>
    </xf>
    <xf numFmtId="0" fontId="27" fillId="17" borderId="70" xfId="6" applyFont="1" applyFill="1" applyBorder="1" applyAlignment="1">
      <alignment horizontal="center" vertical="center" wrapText="1"/>
    </xf>
    <xf numFmtId="0" fontId="27" fillId="17" borderId="52" xfId="6" applyFont="1" applyFill="1" applyBorder="1" applyAlignment="1">
      <alignment horizontal="center" vertical="center" wrapText="1"/>
    </xf>
    <xf numFmtId="0" fontId="27" fillId="17" borderId="56" xfId="6" applyFont="1" applyFill="1" applyBorder="1" applyAlignment="1">
      <alignment horizontal="center" vertical="center" wrapText="1"/>
    </xf>
    <xf numFmtId="0" fontId="27" fillId="17" borderId="43" xfId="6" applyFont="1" applyFill="1" applyBorder="1" applyAlignment="1">
      <alignment horizontal="center" vertical="center" wrapText="1"/>
    </xf>
    <xf numFmtId="0" fontId="27" fillId="17" borderId="40" xfId="6" applyFont="1" applyFill="1" applyBorder="1" applyAlignment="1">
      <alignment horizontal="center" vertical="center" wrapText="1"/>
    </xf>
    <xf numFmtId="0" fontId="27" fillId="17" borderId="7" xfId="6" applyFont="1" applyFill="1" applyBorder="1" applyAlignment="1">
      <alignment horizontal="center" vertical="center" wrapText="1"/>
    </xf>
    <xf numFmtId="0" fontId="27" fillId="5" borderId="13" xfId="6" applyFont="1" applyFill="1" applyBorder="1" applyAlignment="1">
      <alignment horizontal="center" vertical="center" wrapText="1"/>
    </xf>
    <xf numFmtId="0" fontId="27" fillId="5" borderId="9" xfId="6" applyFont="1" applyFill="1" applyBorder="1" applyAlignment="1">
      <alignment horizontal="center" vertical="center" wrapText="1"/>
    </xf>
    <xf numFmtId="167" fontId="87" fillId="17" borderId="72" xfId="6" applyNumberFormat="1" applyFont="1" applyFill="1" applyBorder="1" applyAlignment="1">
      <alignment horizontal="center" vertical="center"/>
    </xf>
    <xf numFmtId="167" fontId="87" fillId="17" borderId="59" xfId="6" applyNumberFormat="1" applyFont="1" applyFill="1" applyBorder="1" applyAlignment="1">
      <alignment horizontal="center" vertical="center"/>
    </xf>
    <xf numFmtId="167" fontId="87" fillId="17" borderId="70" xfId="6" applyNumberFormat="1" applyFont="1" applyFill="1" applyBorder="1" applyAlignment="1">
      <alignment horizontal="center" vertical="center"/>
    </xf>
    <xf numFmtId="0" fontId="87" fillId="3" borderId="0" xfId="6" applyFont="1" applyFill="1" applyAlignment="1">
      <alignment horizontal="left" vertical="center" wrapText="1"/>
    </xf>
    <xf numFmtId="0" fontId="25" fillId="3" borderId="9" xfId="6" applyFont="1" applyFill="1" applyBorder="1" applyAlignment="1">
      <alignment horizontal="left" wrapText="1"/>
    </xf>
    <xf numFmtId="0" fontId="25" fillId="3" borderId="25" xfId="6" applyFont="1" applyFill="1" applyBorder="1" applyAlignment="1">
      <alignment horizontal="left" wrapText="1"/>
    </xf>
    <xf numFmtId="0" fontId="25" fillId="3" borderId="21" xfId="6" applyFont="1" applyFill="1" applyBorder="1" applyAlignment="1">
      <alignment horizontal="left" wrapText="1"/>
    </xf>
    <xf numFmtId="0" fontId="27" fillId="13" borderId="9" xfId="6" applyFont="1" applyFill="1" applyBorder="1" applyAlignment="1">
      <alignment horizontal="left" wrapText="1"/>
    </xf>
    <xf numFmtId="0" fontId="27" fillId="13" borderId="25" xfId="6" applyFont="1" applyFill="1" applyBorder="1" applyAlignment="1">
      <alignment horizontal="left" wrapText="1"/>
    </xf>
    <xf numFmtId="0" fontId="27" fillId="13" borderId="21" xfId="6" applyFont="1" applyFill="1" applyBorder="1" applyAlignment="1">
      <alignment horizontal="left" wrapText="1"/>
    </xf>
    <xf numFmtId="0" fontId="49" fillId="3" borderId="0" xfId="6" applyNumberFormat="1" applyFont="1" applyFill="1" applyBorder="1" applyAlignment="1">
      <alignment horizontal="center" vertical="center" wrapText="1"/>
    </xf>
    <xf numFmtId="0" fontId="27" fillId="13" borderId="9" xfId="6" applyFont="1" applyFill="1" applyBorder="1" applyAlignment="1">
      <alignment horizontal="left" vertical="center" wrapText="1"/>
    </xf>
    <xf numFmtId="0" fontId="27" fillId="13" borderId="25" xfId="6" applyFont="1" applyFill="1" applyBorder="1" applyAlignment="1">
      <alignment horizontal="left" vertical="center" wrapText="1"/>
    </xf>
    <xf numFmtId="0" fontId="27" fillId="13" borderId="21" xfId="6" applyFont="1" applyFill="1" applyBorder="1" applyAlignment="1">
      <alignment horizontal="left" vertical="center" wrapText="1"/>
    </xf>
    <xf numFmtId="0" fontId="27" fillId="5" borderId="21" xfId="6" applyFont="1" applyFill="1" applyBorder="1" applyAlignment="1">
      <alignment horizontal="center" vertical="center"/>
    </xf>
    <xf numFmtId="0" fontId="33" fillId="5" borderId="15" xfId="6" applyFont="1" applyFill="1" applyBorder="1" applyAlignment="1">
      <alignment horizontal="center" vertical="center"/>
    </xf>
    <xf numFmtId="0" fontId="33" fillId="5" borderId="14" xfId="6" applyFont="1" applyFill="1" applyBorder="1" applyAlignment="1">
      <alignment horizontal="center" vertical="center"/>
    </xf>
    <xf numFmtId="0" fontId="27" fillId="5" borderId="43" xfId="6" applyFont="1" applyFill="1" applyBorder="1" applyAlignment="1">
      <alignment horizontal="center" vertical="center" wrapText="1"/>
    </xf>
    <xf numFmtId="0" fontId="27" fillId="5" borderId="7" xfId="6" applyFont="1" applyFill="1" applyBorder="1" applyAlignment="1">
      <alignment horizontal="center" vertical="center" wrapText="1"/>
    </xf>
    <xf numFmtId="0" fontId="27" fillId="5" borderId="69" xfId="6" applyFont="1" applyFill="1" applyBorder="1" applyAlignment="1">
      <alignment horizontal="left" vertical="center"/>
    </xf>
    <xf numFmtId="0" fontId="27" fillId="5" borderId="30" xfId="6" applyFont="1" applyFill="1" applyBorder="1" applyAlignment="1">
      <alignment horizontal="left" vertical="center"/>
    </xf>
    <xf numFmtId="0" fontId="27" fillId="5" borderId="71" xfId="6" applyFont="1" applyFill="1" applyBorder="1" applyAlignment="1">
      <alignment horizontal="left" vertical="center"/>
    </xf>
    <xf numFmtId="0" fontId="98" fillId="21" borderId="45" xfId="6" applyFont="1" applyFill="1" applyBorder="1" applyAlignment="1">
      <alignment horizontal="center" vertical="center" wrapText="1"/>
    </xf>
    <xf numFmtId="0" fontId="98" fillId="21" borderId="5" xfId="6" applyFont="1" applyFill="1" applyBorder="1" applyAlignment="1">
      <alignment horizontal="center" vertical="center" wrapText="1"/>
    </xf>
    <xf numFmtId="0" fontId="21" fillId="13" borderId="9"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1" xfId="0" applyFont="1" applyFill="1" applyBorder="1" applyAlignment="1">
      <alignment horizontal="left" vertical="center" wrapText="1"/>
    </xf>
    <xf numFmtId="0" fontId="131" fillId="0" borderId="0" xfId="194" applyFont="1" applyFill="1" applyBorder="1" applyAlignment="1">
      <alignment horizontal="center" vertical="center" wrapText="1"/>
    </xf>
    <xf numFmtId="49" fontId="132" fillId="0" borderId="1" xfId="7" applyNumberFormat="1" applyFont="1" applyBorder="1" applyAlignment="1" applyProtection="1">
      <alignment horizontal="center" vertical="center" wrapText="1"/>
    </xf>
    <xf numFmtId="49" fontId="132" fillId="0" borderId="12" xfId="7" applyNumberFormat="1" applyFont="1" applyBorder="1" applyAlignment="1" applyProtection="1">
      <alignment horizontal="center" vertical="center" wrapText="1"/>
    </xf>
    <xf numFmtId="49" fontId="132" fillId="0" borderId="6" xfId="7" applyNumberFormat="1" applyFont="1" applyBorder="1" applyAlignment="1" applyProtection="1">
      <alignment horizontal="center" vertical="center" wrapText="1"/>
    </xf>
    <xf numFmtId="0" fontId="157" fillId="0" borderId="0" xfId="7" applyFont="1" applyFill="1" applyBorder="1" applyAlignment="1">
      <alignment horizontal="center" wrapText="1"/>
    </xf>
    <xf numFmtId="0" fontId="22" fillId="0" borderId="0" xfId="5" applyFont="1" applyFill="1" applyBorder="1" applyAlignment="1">
      <alignment horizontal="center" vertical="center" wrapText="1"/>
    </xf>
    <xf numFmtId="0" fontId="50" fillId="0" borderId="0" xfId="5" applyFont="1" applyFill="1" applyBorder="1" applyAlignment="1">
      <alignment horizontal="left" vertical="top" wrapText="1"/>
    </xf>
    <xf numFmtId="0" fontId="106" fillId="0" borderId="32" xfId="5" applyFont="1" applyFill="1" applyBorder="1" applyAlignment="1">
      <alignment horizontal="left" vertical="center" wrapText="1"/>
    </xf>
    <xf numFmtId="0" fontId="96" fillId="0" borderId="1" xfId="5" applyFont="1" applyBorder="1" applyAlignment="1">
      <alignment horizontal="left"/>
    </xf>
    <xf numFmtId="165" fontId="27" fillId="6" borderId="69" xfId="29" applyFont="1" applyFill="1" applyBorder="1" applyAlignment="1">
      <alignment horizontal="center" wrapText="1"/>
    </xf>
    <xf numFmtId="165" fontId="27" fillId="6" borderId="73" xfId="29" applyFont="1" applyFill="1" applyBorder="1" applyAlignment="1">
      <alignment horizontal="center" wrapText="1"/>
    </xf>
    <xf numFmtId="0" fontId="25" fillId="6" borderId="50" xfId="29" applyNumberFormat="1" applyFont="1" applyFill="1" applyBorder="1" applyAlignment="1">
      <alignment horizontal="center" wrapText="1"/>
    </xf>
    <xf numFmtId="0" fontId="25" fillId="6" borderId="26" xfId="29" applyNumberFormat="1" applyFont="1" applyFill="1" applyBorder="1" applyAlignment="1">
      <alignment horizontal="center" wrapText="1"/>
    </xf>
    <xf numFmtId="0" fontId="25" fillId="6" borderId="55" xfId="29" applyNumberFormat="1" applyFont="1" applyFill="1" applyBorder="1" applyAlignment="1">
      <alignment horizontal="center" wrapText="1"/>
    </xf>
    <xf numFmtId="165" fontId="27" fillId="21" borderId="69" xfId="29" applyFont="1" applyFill="1" applyBorder="1" applyAlignment="1">
      <alignment horizontal="center" wrapText="1"/>
    </xf>
    <xf numFmtId="165" fontId="27" fillId="21" borderId="73" xfId="29" applyFont="1" applyFill="1" applyBorder="1" applyAlignment="1">
      <alignment horizontal="center" wrapText="1"/>
    </xf>
    <xf numFmtId="165" fontId="27" fillId="24" borderId="69" xfId="29" applyFont="1" applyFill="1" applyBorder="1" applyAlignment="1">
      <alignment horizontal="center" wrapText="1"/>
    </xf>
    <xf numFmtId="165" fontId="27" fillId="24" borderId="73" xfId="29" applyFont="1" applyFill="1" applyBorder="1" applyAlignment="1">
      <alignment horizontal="center" wrapText="1"/>
    </xf>
    <xf numFmtId="165" fontId="27" fillId="16" borderId="69" xfId="29" applyFont="1" applyFill="1" applyBorder="1" applyAlignment="1">
      <alignment horizontal="center" wrapText="1"/>
    </xf>
    <xf numFmtId="165" fontId="27" fillId="16" borderId="73" xfId="29" applyFont="1" applyFill="1" applyBorder="1" applyAlignment="1">
      <alignment horizontal="center" wrapText="1"/>
    </xf>
    <xf numFmtId="1" fontId="35" fillId="16" borderId="72" xfId="11" applyNumberFormat="1" applyFont="1" applyFill="1" applyBorder="1" applyAlignment="1">
      <alignment horizontal="center" wrapText="1"/>
    </xf>
    <xf numFmtId="1" fontId="35" fillId="16" borderId="39" xfId="11" applyNumberFormat="1" applyFont="1" applyFill="1" applyBorder="1" applyAlignment="1">
      <alignment horizontal="center" wrapText="1"/>
    </xf>
    <xf numFmtId="1" fontId="35" fillId="16" borderId="59" xfId="11" applyNumberFormat="1" applyFont="1" applyFill="1" applyBorder="1" applyAlignment="1">
      <alignment horizontal="center" wrapText="1"/>
    </xf>
    <xf numFmtId="1" fontId="35" fillId="16" borderId="70" xfId="11" applyNumberFormat="1" applyFont="1" applyFill="1" applyBorder="1" applyAlignment="1">
      <alignment horizontal="center" wrapText="1"/>
    </xf>
    <xf numFmtId="1" fontId="35" fillId="16" borderId="32" xfId="11" applyNumberFormat="1" applyFont="1" applyFill="1" applyBorder="1" applyAlignment="1">
      <alignment horizontal="center" wrapText="1"/>
    </xf>
    <xf numFmtId="1" fontId="35" fillId="16" borderId="56" xfId="11" applyNumberFormat="1" applyFont="1" applyFill="1" applyBorder="1" applyAlignment="1">
      <alignment horizontal="center" wrapText="1"/>
    </xf>
    <xf numFmtId="1" fontId="35" fillId="16" borderId="20" xfId="11" applyNumberFormat="1" applyFont="1" applyFill="1" applyBorder="1" applyAlignment="1">
      <alignment horizontal="center" wrapText="1"/>
    </xf>
    <xf numFmtId="1" fontId="35" fillId="16" borderId="0" xfId="11" applyNumberFormat="1" applyFont="1" applyFill="1" applyBorder="1" applyAlignment="1">
      <alignment horizontal="center" wrapText="1"/>
    </xf>
    <xf numFmtId="1" fontId="35" fillId="16" borderId="52" xfId="11" applyNumberFormat="1" applyFont="1" applyFill="1" applyBorder="1" applyAlignment="1">
      <alignment horizontal="center" wrapText="1"/>
    </xf>
    <xf numFmtId="0" fontId="27" fillId="6" borderId="43" xfId="11" applyFont="1" applyFill="1" applyBorder="1" applyAlignment="1">
      <alignment horizontal="center" wrapText="1"/>
    </xf>
    <xf numFmtId="0" fontId="27" fillId="6" borderId="40" xfId="11" applyFont="1" applyFill="1" applyBorder="1" applyAlignment="1">
      <alignment horizontal="center" wrapText="1"/>
    </xf>
    <xf numFmtId="0" fontId="27" fillId="6" borderId="44" xfId="11" applyFont="1" applyFill="1" applyBorder="1" applyAlignment="1">
      <alignment horizontal="center" wrapText="1"/>
    </xf>
    <xf numFmtId="0" fontId="27" fillId="6" borderId="41" xfId="11" applyFont="1" applyFill="1" applyBorder="1" applyAlignment="1">
      <alignment horizontal="center" wrapText="1"/>
    </xf>
    <xf numFmtId="0" fontId="27" fillId="6" borderId="78" xfId="11" applyFont="1" applyFill="1" applyBorder="1" applyAlignment="1">
      <alignment horizontal="center" wrapText="1"/>
    </xf>
    <xf numFmtId="0" fontId="27" fillId="6" borderId="33" xfId="11" applyFont="1" applyFill="1" applyBorder="1" applyAlignment="1">
      <alignment horizontal="center" wrapText="1"/>
    </xf>
    <xf numFmtId="1" fontId="35" fillId="6" borderId="72" xfId="11" applyNumberFormat="1" applyFont="1" applyFill="1" applyBorder="1" applyAlignment="1">
      <alignment horizontal="center" wrapText="1"/>
    </xf>
    <xf numFmtId="1" fontId="35" fillId="6" borderId="59" xfId="11" applyNumberFormat="1" applyFont="1" applyFill="1" applyBorder="1" applyAlignment="1">
      <alignment horizontal="center" wrapText="1"/>
    </xf>
    <xf numFmtId="1" fontId="35" fillId="6" borderId="70" xfId="11" applyNumberFormat="1" applyFont="1" applyFill="1" applyBorder="1" applyAlignment="1">
      <alignment horizontal="center" wrapText="1"/>
    </xf>
    <xf numFmtId="1" fontId="35" fillId="6" borderId="39" xfId="11" applyNumberFormat="1" applyFont="1" applyFill="1" applyBorder="1" applyAlignment="1">
      <alignment horizontal="center" wrapText="1"/>
    </xf>
    <xf numFmtId="1" fontId="35" fillId="6" borderId="32" xfId="11" applyNumberFormat="1" applyFont="1" applyFill="1" applyBorder="1" applyAlignment="1">
      <alignment horizontal="center" wrapText="1"/>
    </xf>
    <xf numFmtId="1" fontId="35" fillId="6" borderId="56" xfId="11" applyNumberFormat="1" applyFont="1" applyFill="1" applyBorder="1" applyAlignment="1">
      <alignment horizontal="center" wrapText="1"/>
    </xf>
    <xf numFmtId="1" fontId="35" fillId="6" borderId="29" xfId="11" applyNumberFormat="1" applyFont="1" applyFill="1" applyBorder="1" applyAlignment="1">
      <alignment horizontal="center" wrapText="1"/>
    </xf>
    <xf numFmtId="1" fontId="35" fillId="6" borderId="55" xfId="11" applyNumberFormat="1" applyFont="1" applyFill="1" applyBorder="1" applyAlignment="1">
      <alignment horizontal="center" wrapText="1"/>
    </xf>
    <xf numFmtId="0" fontId="27" fillId="16" borderId="43" xfId="11" applyFont="1" applyFill="1" applyBorder="1" applyAlignment="1">
      <alignment horizontal="center" wrapText="1"/>
    </xf>
    <xf numFmtId="0" fontId="27" fillId="16" borderId="40" xfId="11" applyFont="1" applyFill="1" applyBorder="1" applyAlignment="1">
      <alignment horizontal="center" wrapText="1"/>
    </xf>
    <xf numFmtId="0" fontId="27" fillId="16" borderId="53" xfId="11" applyFont="1" applyFill="1" applyBorder="1" applyAlignment="1">
      <alignment horizontal="center" wrapText="1"/>
    </xf>
    <xf numFmtId="0" fontId="27" fillId="16" borderId="44" xfId="11" applyFont="1" applyFill="1" applyBorder="1" applyAlignment="1">
      <alignment horizontal="center" wrapText="1"/>
    </xf>
    <xf numFmtId="0" fontId="27" fillId="16" borderId="41" xfId="11" applyFont="1" applyFill="1" applyBorder="1" applyAlignment="1">
      <alignment horizontal="center" wrapText="1"/>
    </xf>
    <xf numFmtId="0" fontId="27" fillId="16" borderId="28" xfId="11" applyFont="1" applyFill="1" applyBorder="1" applyAlignment="1">
      <alignment horizontal="center" wrapText="1"/>
    </xf>
    <xf numFmtId="0" fontId="27" fillId="16" borderId="78" xfId="11" applyFont="1" applyFill="1" applyBorder="1" applyAlignment="1">
      <alignment horizontal="center" wrapText="1"/>
    </xf>
    <xf numFmtId="0" fontId="27" fillId="16" borderId="33" xfId="11" applyFont="1" applyFill="1" applyBorder="1" applyAlignment="1">
      <alignment horizontal="center" wrapText="1"/>
    </xf>
    <xf numFmtId="0" fontId="27" fillId="16" borderId="80" xfId="11" applyFont="1" applyFill="1" applyBorder="1" applyAlignment="1">
      <alignment horizontal="center" wrapText="1"/>
    </xf>
    <xf numFmtId="0" fontId="35" fillId="6" borderId="0" xfId="11" applyFont="1" applyFill="1" applyAlignment="1">
      <alignment horizontal="left" wrapText="1"/>
    </xf>
    <xf numFmtId="0" fontId="35" fillId="6" borderId="0" xfId="11" applyFont="1" applyFill="1" applyAlignment="1">
      <alignment horizontal="left"/>
    </xf>
    <xf numFmtId="0" fontId="35" fillId="6" borderId="0" xfId="11" applyFont="1" applyFill="1" applyAlignment="1">
      <alignment horizontal="center"/>
    </xf>
    <xf numFmtId="0" fontId="38" fillId="0" borderId="0" xfId="0" applyFont="1" applyAlignment="1">
      <alignment horizontal="center" wrapText="1"/>
    </xf>
    <xf numFmtId="0" fontId="38" fillId="0" borderId="31" xfId="0" applyFont="1" applyBorder="1" applyAlignment="1">
      <alignment horizontal="left" wrapText="1"/>
    </xf>
    <xf numFmtId="1" fontId="35" fillId="24" borderId="72" xfId="11" applyNumberFormat="1" applyFont="1" applyFill="1" applyBorder="1" applyAlignment="1">
      <alignment horizontal="center" wrapText="1"/>
    </xf>
    <xf numFmtId="1" fontId="35" fillId="24" borderId="59" xfId="11" applyNumberFormat="1" applyFont="1" applyFill="1" applyBorder="1" applyAlignment="1">
      <alignment horizontal="center" wrapText="1"/>
    </xf>
    <xf numFmtId="1" fontId="35" fillId="24" borderId="70" xfId="11" applyNumberFormat="1" applyFont="1" applyFill="1" applyBorder="1" applyAlignment="1">
      <alignment horizontal="center" wrapText="1"/>
    </xf>
    <xf numFmtId="1" fontId="35" fillId="24" borderId="39" xfId="11" applyNumberFormat="1" applyFont="1" applyFill="1" applyBorder="1" applyAlignment="1">
      <alignment horizontal="center" wrapText="1"/>
    </xf>
    <xf numFmtId="1" fontId="35" fillId="24" borderId="32" xfId="11" applyNumberFormat="1" applyFont="1" applyFill="1" applyBorder="1" applyAlignment="1">
      <alignment horizontal="center" wrapText="1"/>
    </xf>
    <xf numFmtId="1" fontId="35" fillId="24" borderId="56" xfId="11" applyNumberFormat="1" applyFont="1" applyFill="1" applyBorder="1" applyAlignment="1">
      <alignment horizontal="center" wrapText="1"/>
    </xf>
    <xf numFmtId="165" fontId="27" fillId="24" borderId="65" xfId="29" applyFont="1" applyFill="1" applyBorder="1" applyAlignment="1">
      <alignment horizontal="center" wrapText="1"/>
    </xf>
    <xf numFmtId="165" fontId="27" fillId="24" borderId="64" xfId="29" applyFont="1" applyFill="1" applyBorder="1" applyAlignment="1">
      <alignment horizontal="center" wrapText="1"/>
    </xf>
    <xf numFmtId="0" fontId="27" fillId="24" borderId="43" xfId="11" applyFont="1" applyFill="1" applyBorder="1" applyAlignment="1">
      <alignment horizontal="center" wrapText="1"/>
    </xf>
    <xf numFmtId="0" fontId="27" fillId="24" borderId="40" xfId="11" applyFont="1" applyFill="1" applyBorder="1" applyAlignment="1">
      <alignment horizontal="center" wrapText="1"/>
    </xf>
    <xf numFmtId="0" fontId="27" fillId="24" borderId="7" xfId="11" applyFont="1" applyFill="1" applyBorder="1" applyAlignment="1">
      <alignment horizontal="center" wrapText="1"/>
    </xf>
    <xf numFmtId="0" fontId="27" fillId="24" borderId="44" xfId="11" applyFont="1" applyFill="1" applyBorder="1" applyAlignment="1">
      <alignment horizontal="center" wrapText="1"/>
    </xf>
    <xf numFmtId="0" fontId="27" fillId="24" borderId="41" xfId="11" applyFont="1" applyFill="1" applyBorder="1" applyAlignment="1">
      <alignment horizontal="center" wrapText="1"/>
    </xf>
    <xf numFmtId="0" fontId="27" fillId="24" borderId="6" xfId="11" applyFont="1" applyFill="1" applyBorder="1" applyAlignment="1">
      <alignment horizontal="center" wrapText="1"/>
    </xf>
    <xf numFmtId="0" fontId="27" fillId="24" borderId="78" xfId="11" applyFont="1" applyFill="1" applyBorder="1" applyAlignment="1">
      <alignment horizontal="center" wrapText="1"/>
    </xf>
    <xf numFmtId="0" fontId="27" fillId="24" borderId="33" xfId="11" applyFont="1" applyFill="1" applyBorder="1" applyAlignment="1">
      <alignment horizontal="center" wrapText="1"/>
    </xf>
    <xf numFmtId="0" fontId="27" fillId="24" borderId="4" xfId="11" applyFont="1" applyFill="1" applyBorder="1" applyAlignment="1">
      <alignment horizontal="center" wrapText="1"/>
    </xf>
    <xf numFmtId="1" fontId="35" fillId="24" borderId="29" xfId="11" applyNumberFormat="1" applyFont="1" applyFill="1" applyBorder="1" applyAlignment="1">
      <alignment horizontal="center" wrapText="1"/>
    </xf>
    <xf numFmtId="1" fontId="35" fillId="24" borderId="55" xfId="11" applyNumberFormat="1" applyFont="1" applyFill="1" applyBorder="1" applyAlignment="1">
      <alignment horizontal="center" wrapText="1"/>
    </xf>
    <xf numFmtId="0" fontId="50" fillId="10" borderId="12" xfId="0" applyFont="1" applyFill="1" applyBorder="1" applyAlignment="1" applyProtection="1">
      <alignment horizontal="center" vertical="center" wrapText="1"/>
    </xf>
    <xf numFmtId="0" fontId="50" fillId="10" borderId="6" xfId="0" applyFont="1" applyFill="1" applyBorder="1" applyAlignment="1" applyProtection="1">
      <alignment horizontal="center" vertical="center" wrapText="1"/>
    </xf>
    <xf numFmtId="49" fontId="50" fillId="10" borderId="12" xfId="0" applyNumberFormat="1" applyFont="1" applyFill="1" applyBorder="1" applyAlignment="1" applyProtection="1">
      <alignment horizontal="center" vertical="center" wrapText="1"/>
      <protection locked="0"/>
    </xf>
    <xf numFmtId="49" fontId="50" fillId="10" borderId="6" xfId="0" applyNumberFormat="1" applyFont="1" applyFill="1" applyBorder="1" applyAlignment="1" applyProtection="1">
      <alignment horizontal="center" vertical="center" wrapText="1"/>
      <protection locked="0"/>
    </xf>
    <xf numFmtId="1" fontId="35" fillId="39" borderId="72" xfId="11" applyNumberFormat="1" applyFont="1" applyFill="1" applyBorder="1" applyAlignment="1">
      <alignment horizontal="center" wrapText="1"/>
    </xf>
    <xf numFmtId="1" fontId="35" fillId="39" borderId="59" xfId="11" applyNumberFormat="1" applyFont="1" applyFill="1" applyBorder="1" applyAlignment="1">
      <alignment horizontal="center" wrapText="1"/>
    </xf>
    <xf numFmtId="1" fontId="35" fillId="39" borderId="70" xfId="11" applyNumberFormat="1" applyFont="1" applyFill="1" applyBorder="1" applyAlignment="1">
      <alignment horizontal="center" wrapText="1"/>
    </xf>
    <xf numFmtId="1" fontId="35" fillId="39" borderId="39" xfId="11" applyNumberFormat="1" applyFont="1" applyFill="1" applyBorder="1" applyAlignment="1">
      <alignment horizontal="center" wrapText="1"/>
    </xf>
    <xf numFmtId="1" fontId="35" fillId="39" borderId="32" xfId="11" applyNumberFormat="1" applyFont="1" applyFill="1" applyBorder="1" applyAlignment="1">
      <alignment horizontal="center" wrapText="1"/>
    </xf>
    <xf numFmtId="1" fontId="35" fillId="39" borderId="56" xfId="11" applyNumberFormat="1" applyFont="1" applyFill="1" applyBorder="1" applyAlignment="1">
      <alignment horizontal="center" wrapText="1"/>
    </xf>
    <xf numFmtId="165" fontId="27" fillId="39" borderId="65" xfId="29" applyFont="1" applyFill="1" applyBorder="1" applyAlignment="1">
      <alignment horizontal="center" wrapText="1"/>
    </xf>
    <xf numFmtId="165" fontId="27" fillId="39" borderId="66" xfId="29" applyFont="1" applyFill="1" applyBorder="1" applyAlignment="1">
      <alignment horizontal="center" wrapText="1"/>
    </xf>
    <xf numFmtId="0" fontId="30" fillId="0" borderId="32" xfId="0" applyFont="1" applyFill="1" applyBorder="1" applyAlignment="1">
      <alignment horizontal="center"/>
    </xf>
    <xf numFmtId="0" fontId="50" fillId="35" borderId="12" xfId="0" applyFont="1" applyFill="1" applyBorder="1" applyAlignment="1" applyProtection="1">
      <alignment horizontal="center" vertical="center" wrapText="1"/>
    </xf>
    <xf numFmtId="0" fontId="50" fillId="35" borderId="41" xfId="0" applyFont="1" applyFill="1" applyBorder="1" applyAlignment="1" applyProtection="1">
      <alignment horizontal="center" vertical="center" wrapText="1"/>
    </xf>
    <xf numFmtId="0" fontId="50" fillId="35" borderId="6" xfId="0" applyFont="1" applyFill="1" applyBorder="1" applyAlignment="1" applyProtection="1">
      <alignment horizontal="center" vertical="center" wrapText="1"/>
    </xf>
    <xf numFmtId="49" fontId="50" fillId="35" borderId="12" xfId="0" applyNumberFormat="1" applyFont="1" applyFill="1" applyBorder="1" applyAlignment="1" applyProtection="1">
      <alignment horizontal="center" vertical="top" wrapText="1"/>
      <protection locked="0"/>
    </xf>
    <xf numFmtId="49" fontId="50" fillId="35" borderId="6" xfId="0" applyNumberFormat="1" applyFont="1" applyFill="1" applyBorder="1" applyAlignment="1" applyProtection="1">
      <alignment horizontal="center" vertical="top" wrapText="1"/>
      <protection locked="0"/>
    </xf>
    <xf numFmtId="49" fontId="50" fillId="35" borderId="12" xfId="0" applyNumberFormat="1" applyFont="1" applyFill="1" applyBorder="1" applyAlignment="1" applyProtection="1">
      <alignment horizontal="center" vertical="center" wrapText="1"/>
      <protection locked="0"/>
    </xf>
    <xf numFmtId="49" fontId="50" fillId="35" borderId="6" xfId="0" applyNumberFormat="1" applyFont="1" applyFill="1" applyBorder="1" applyAlignment="1" applyProtection="1">
      <alignment horizontal="center" vertical="center" wrapText="1"/>
      <protection locked="0"/>
    </xf>
    <xf numFmtId="0" fontId="27" fillId="39" borderId="43" xfId="11" applyFont="1" applyFill="1" applyBorder="1" applyAlignment="1">
      <alignment horizontal="center" wrapText="1"/>
    </xf>
    <xf numFmtId="0" fontId="27" fillId="39" borderId="40" xfId="11" applyFont="1" applyFill="1" applyBorder="1" applyAlignment="1">
      <alignment horizontal="center" wrapText="1"/>
    </xf>
    <xf numFmtId="0" fontId="27" fillId="39" borderId="7" xfId="11" applyFont="1" applyFill="1" applyBorder="1" applyAlignment="1">
      <alignment horizontal="center" wrapText="1"/>
    </xf>
    <xf numFmtId="0" fontId="27" fillId="39" borderId="78" xfId="11" applyFont="1" applyFill="1" applyBorder="1" applyAlignment="1">
      <alignment horizontal="center" wrapText="1"/>
    </xf>
    <xf numFmtId="0" fontId="27" fillId="39" borderId="33" xfId="11" applyFont="1" applyFill="1" applyBorder="1" applyAlignment="1">
      <alignment horizontal="center" wrapText="1"/>
    </xf>
    <xf numFmtId="0" fontId="27" fillId="39" borderId="4" xfId="11" applyFont="1" applyFill="1" applyBorder="1" applyAlignment="1">
      <alignment horizontal="center" wrapText="1"/>
    </xf>
    <xf numFmtId="0" fontId="27" fillId="39" borderId="29" xfId="11" applyFont="1" applyFill="1" applyBorder="1" applyAlignment="1">
      <alignment horizontal="center" wrapText="1"/>
    </xf>
    <xf numFmtId="0" fontId="27" fillId="39" borderId="26" xfId="11" applyFont="1" applyFill="1" applyBorder="1" applyAlignment="1">
      <alignment horizontal="center" wrapText="1"/>
    </xf>
    <xf numFmtId="0" fontId="27" fillId="39" borderId="55" xfId="11" applyFont="1" applyFill="1" applyBorder="1" applyAlignment="1">
      <alignment horizontal="center" wrapText="1"/>
    </xf>
    <xf numFmtId="1" fontId="35" fillId="39" borderId="29" xfId="11" applyNumberFormat="1" applyFont="1" applyFill="1" applyBorder="1" applyAlignment="1">
      <alignment horizontal="center" wrapText="1"/>
    </xf>
    <xf numFmtId="1" fontId="35" fillId="39" borderId="55" xfId="11" applyNumberFormat="1" applyFont="1" applyFill="1" applyBorder="1" applyAlignment="1">
      <alignment horizontal="center" wrapText="1"/>
    </xf>
    <xf numFmtId="0" fontId="21" fillId="7" borderId="0" xfId="46" applyFont="1" applyFill="1" applyAlignment="1">
      <alignment horizontal="center" wrapText="1"/>
    </xf>
    <xf numFmtId="0" fontId="21" fillId="7" borderId="0" xfId="46" applyFont="1" applyFill="1" applyAlignment="1">
      <alignment horizontal="center"/>
    </xf>
    <xf numFmtId="165" fontId="96" fillId="0" borderId="9" xfId="28" applyFont="1" applyBorder="1" applyAlignment="1">
      <alignment horizontal="left" vertical="center"/>
    </xf>
    <xf numFmtId="165" fontId="96" fillId="0" borderId="21" xfId="28" applyFont="1" applyBorder="1" applyAlignment="1">
      <alignment horizontal="left" vertical="center"/>
    </xf>
    <xf numFmtId="0" fontId="181" fillId="0" borderId="1" xfId="0" applyFont="1" applyFill="1" applyBorder="1" applyAlignment="1">
      <alignment horizontal="left" vertical="center" wrapText="1"/>
    </xf>
    <xf numFmtId="0" fontId="177" fillId="0" borderId="12" xfId="0" applyFont="1" applyFill="1" applyBorder="1" applyAlignment="1">
      <alignment horizontal="center" vertical="center" wrapText="1"/>
    </xf>
    <xf numFmtId="0" fontId="177" fillId="0" borderId="6" xfId="0" applyFont="1" applyFill="1" applyBorder="1" applyAlignment="1">
      <alignment horizontal="center" vertical="center" wrapText="1"/>
    </xf>
    <xf numFmtId="0" fontId="168" fillId="0" borderId="0" xfId="0" applyFont="1" applyBorder="1" applyAlignment="1">
      <alignment horizontal="center" vertical="center" wrapText="1"/>
    </xf>
    <xf numFmtId="0" fontId="168" fillId="0" borderId="0" xfId="0" applyFont="1" applyBorder="1" applyAlignment="1">
      <alignment horizontal="center" vertical="center"/>
    </xf>
    <xf numFmtId="0" fontId="171" fillId="0" borderId="13" xfId="6" applyFont="1" applyFill="1" applyBorder="1" applyAlignment="1" applyProtection="1">
      <alignment horizontal="center" vertical="center" wrapText="1"/>
    </xf>
    <xf numFmtId="0" fontId="171" fillId="0" borderId="79" xfId="6" applyFont="1" applyFill="1" applyBorder="1" applyAlignment="1" applyProtection="1">
      <alignment horizontal="center" vertical="center" wrapText="1"/>
    </xf>
    <xf numFmtId="0" fontId="171" fillId="0" borderId="48" xfId="6" applyFont="1" applyFill="1" applyBorder="1" applyAlignment="1" applyProtection="1">
      <alignment horizontal="center" vertical="center" wrapText="1"/>
    </xf>
    <xf numFmtId="0" fontId="171" fillId="0" borderId="13" xfId="6" applyFont="1" applyBorder="1" applyAlignment="1" applyProtection="1">
      <alignment horizontal="center" vertical="center" wrapText="1"/>
    </xf>
    <xf numFmtId="0" fontId="171" fillId="0" borderId="79" xfId="6" applyFont="1" applyBorder="1" applyAlignment="1" applyProtection="1">
      <alignment horizontal="center" vertical="center" wrapText="1"/>
    </xf>
    <xf numFmtId="0" fontId="171" fillId="0" borderId="48" xfId="6" applyFont="1" applyBorder="1" applyAlignment="1" applyProtection="1">
      <alignment horizontal="center" vertical="center" wrapText="1"/>
    </xf>
    <xf numFmtId="0" fontId="170" fillId="0" borderId="45" xfId="6" applyFont="1" applyBorder="1" applyAlignment="1" applyProtection="1">
      <alignment horizontal="center" vertical="center" wrapText="1"/>
    </xf>
    <xf numFmtId="0" fontId="170" fillId="0" borderId="54" xfId="6" applyFont="1" applyBorder="1" applyAlignment="1" applyProtection="1">
      <alignment horizontal="center" vertical="center" wrapText="1"/>
    </xf>
    <xf numFmtId="0" fontId="170" fillId="0" borderId="59" xfId="6" applyFont="1" applyFill="1" applyBorder="1" applyAlignment="1" applyProtection="1">
      <alignment horizontal="center" vertical="center" wrapText="1"/>
    </xf>
    <xf numFmtId="0" fontId="170" fillId="0" borderId="31" xfId="6" applyFont="1" applyFill="1" applyBorder="1" applyAlignment="1" applyProtection="1">
      <alignment horizontal="center" vertical="center" wrapText="1"/>
    </xf>
    <xf numFmtId="49" fontId="170" fillId="0" borderId="72" xfId="6" applyNumberFormat="1" applyFont="1" applyFill="1" applyBorder="1" applyAlignment="1" applyProtection="1">
      <alignment horizontal="center" vertical="center" wrapText="1"/>
    </xf>
    <xf numFmtId="49" fontId="170" fillId="0" borderId="77" xfId="6" applyNumberFormat="1" applyFont="1" applyFill="1" applyBorder="1" applyAlignment="1" applyProtection="1">
      <alignment horizontal="center" vertical="center" wrapText="1"/>
    </xf>
    <xf numFmtId="0" fontId="170" fillId="0" borderId="76" xfId="6" applyFont="1" applyFill="1" applyBorder="1" applyAlignment="1" applyProtection="1">
      <alignment horizontal="center" vertical="center" wrapText="1"/>
    </xf>
    <xf numFmtId="0" fontId="170" fillId="0" borderId="57" xfId="6" applyFont="1" applyFill="1" applyBorder="1" applyAlignment="1" applyProtection="1">
      <alignment horizontal="center" vertical="center" wrapText="1"/>
    </xf>
    <xf numFmtId="0" fontId="50" fillId="0" borderId="0" xfId="6" applyFont="1" applyAlignment="1">
      <alignment horizontal="center" wrapText="1"/>
    </xf>
    <xf numFmtId="0" fontId="54" fillId="4" borderId="9" xfId="6" applyNumberFormat="1" applyFont="1" applyFill="1" applyBorder="1" applyAlignment="1" applyProtection="1">
      <alignment horizontal="center" wrapText="1"/>
    </xf>
    <xf numFmtId="0" fontId="54" fillId="4" borderId="21" xfId="6" applyNumberFormat="1" applyFont="1" applyFill="1" applyBorder="1" applyAlignment="1" applyProtection="1">
      <alignment horizontal="center" wrapText="1"/>
    </xf>
    <xf numFmtId="49" fontId="50" fillId="0" borderId="0" xfId="6" applyNumberFormat="1" applyFont="1" applyAlignment="1">
      <alignment horizontal="center" wrapText="1"/>
    </xf>
    <xf numFmtId="0" fontId="21" fillId="20" borderId="32" xfId="6" applyFont="1" applyFill="1" applyBorder="1" applyAlignment="1">
      <alignment horizontal="center" wrapText="1"/>
    </xf>
    <xf numFmtId="0" fontId="36" fillId="0" borderId="1" xfId="11" applyFont="1" applyBorder="1" applyAlignment="1">
      <alignment horizontal="center" vertical="center" wrapText="1"/>
    </xf>
    <xf numFmtId="0" fontId="31" fillId="0" borderId="1" xfId="11" applyFont="1" applyFill="1" applyBorder="1" applyAlignment="1">
      <alignment horizontal="center" vertical="center" wrapText="1"/>
    </xf>
    <xf numFmtId="0" fontId="33" fillId="0" borderId="0" xfId="0" applyFont="1" applyAlignment="1">
      <alignment horizontal="center"/>
    </xf>
    <xf numFmtId="2" fontId="42" fillId="0" borderId="0" xfId="0" applyNumberFormat="1" applyFont="1" applyAlignment="1">
      <alignment horizontal="center"/>
    </xf>
    <xf numFmtId="3" fontId="85" fillId="0" borderId="25" xfId="14" applyNumberFormat="1" applyFont="1" applyFill="1" applyBorder="1" applyAlignment="1">
      <alignment horizontal="center" vertical="center" wrapText="1"/>
    </xf>
    <xf numFmtId="1" fontId="21" fillId="0" borderId="9" xfId="14" applyNumberFormat="1" applyFont="1" applyFill="1" applyBorder="1" applyAlignment="1">
      <alignment horizontal="center" wrapText="1"/>
    </xf>
    <xf numFmtId="1" fontId="21" fillId="0" borderId="25" xfId="14" applyNumberFormat="1" applyFont="1" applyFill="1" applyBorder="1" applyAlignment="1">
      <alignment horizontal="center" wrapText="1"/>
    </xf>
    <xf numFmtId="1" fontId="21" fillId="0" borderId="21" xfId="14" applyNumberFormat="1" applyFont="1" applyFill="1" applyBorder="1" applyAlignment="1">
      <alignment horizontal="center" wrapText="1"/>
    </xf>
    <xf numFmtId="0" fontId="35" fillId="0" borderId="0" xfId="14" applyFont="1" applyFill="1" applyAlignment="1">
      <alignment horizontal="center" vertical="center" wrapText="1"/>
    </xf>
    <xf numFmtId="1" fontId="21" fillId="0" borderId="0" xfId="14" applyNumberFormat="1" applyFont="1" applyFill="1" applyAlignment="1">
      <alignment horizontal="center"/>
    </xf>
    <xf numFmtId="1" fontId="28" fillId="0" borderId="1" xfId="14" applyNumberFormat="1" applyFont="1" applyFill="1" applyBorder="1" applyAlignment="1">
      <alignment horizontal="center" vertical="center"/>
    </xf>
    <xf numFmtId="1" fontId="21" fillId="0" borderId="1" xfId="14" applyNumberFormat="1" applyFont="1" applyFill="1" applyBorder="1" applyAlignment="1">
      <alignment horizontal="center" vertical="center"/>
    </xf>
    <xf numFmtId="1" fontId="21" fillId="0" borderId="1" xfId="14" applyNumberFormat="1" applyFont="1" applyFill="1" applyBorder="1" applyAlignment="1">
      <alignment horizontal="center" vertical="center" wrapText="1"/>
    </xf>
    <xf numFmtId="3" fontId="85" fillId="0" borderId="21" xfId="14" applyNumberFormat="1" applyFont="1" applyFill="1" applyBorder="1" applyAlignment="1">
      <alignment horizontal="center" vertical="center" wrapText="1"/>
    </xf>
    <xf numFmtId="1" fontId="21" fillId="0" borderId="1" xfId="14" applyNumberFormat="1" applyFont="1" applyFill="1" applyBorder="1" applyAlignment="1">
      <alignment horizontal="left"/>
    </xf>
    <xf numFmtId="1" fontId="21" fillId="15" borderId="9" xfId="14" applyNumberFormat="1" applyFont="1" applyFill="1" applyBorder="1" applyAlignment="1">
      <alignment horizontal="center"/>
    </xf>
    <xf numFmtId="1" fontId="21" fillId="15" borderId="25" xfId="14" applyNumberFormat="1" applyFont="1" applyFill="1" applyBorder="1" applyAlignment="1">
      <alignment horizontal="center"/>
    </xf>
    <xf numFmtId="1" fontId="21" fillId="15" borderId="21" xfId="14" applyNumberFormat="1" applyFont="1" applyFill="1" applyBorder="1" applyAlignment="1">
      <alignment horizontal="center"/>
    </xf>
    <xf numFmtId="4" fontId="72" fillId="0" borderId="12" xfId="14" applyNumberFormat="1" applyFont="1" applyFill="1" applyBorder="1" applyAlignment="1">
      <alignment horizontal="center" vertical="center" wrapText="1"/>
    </xf>
    <xf numFmtId="4" fontId="72" fillId="0" borderId="41" xfId="14" applyNumberFormat="1" applyFont="1" applyFill="1" applyBorder="1" applyAlignment="1">
      <alignment horizontal="center" vertical="center"/>
    </xf>
    <xf numFmtId="4" fontId="72" fillId="0" borderId="6" xfId="14" applyNumberFormat="1" applyFont="1" applyFill="1" applyBorder="1" applyAlignment="1">
      <alignment horizontal="center" vertical="center"/>
    </xf>
    <xf numFmtId="3" fontId="85" fillId="0" borderId="1" xfId="14" applyNumberFormat="1" applyFont="1" applyFill="1" applyBorder="1" applyAlignment="1">
      <alignment horizontal="center" vertical="center" wrapText="1"/>
    </xf>
    <xf numFmtId="0" fontId="49" fillId="5" borderId="32" xfId="22" applyFont="1" applyFill="1" applyBorder="1" applyAlignment="1">
      <alignment horizontal="center"/>
    </xf>
    <xf numFmtId="49" fontId="28" fillId="0" borderId="12" xfId="14" applyNumberFormat="1" applyFont="1" applyFill="1" applyBorder="1" applyAlignment="1">
      <alignment horizontal="center" vertical="center"/>
    </xf>
    <xf numFmtId="49" fontId="28" fillId="0" borderId="6" xfId="14" applyNumberFormat="1" applyFont="1" applyFill="1" applyBorder="1" applyAlignment="1">
      <alignment horizontal="center" vertical="center"/>
    </xf>
    <xf numFmtId="1" fontId="21" fillId="0" borderId="12" xfId="14" applyNumberFormat="1" applyFont="1" applyFill="1" applyBorder="1" applyAlignment="1">
      <alignment horizontal="center" vertical="center"/>
    </xf>
    <xf numFmtId="1" fontId="21" fillId="0" borderId="6" xfId="14" applyNumberFormat="1" applyFont="1" applyFill="1" applyBorder="1" applyAlignment="1">
      <alignment horizontal="center" vertical="center"/>
    </xf>
    <xf numFmtId="1" fontId="21" fillId="0" borderId="12" xfId="14" applyNumberFormat="1" applyFont="1" applyFill="1" applyBorder="1" applyAlignment="1">
      <alignment horizontal="center" vertical="center" wrapText="1"/>
    </xf>
    <xf numFmtId="1" fontId="21" fillId="0" borderId="6" xfId="14" applyNumberFormat="1" applyFont="1" applyFill="1" applyBorder="1" applyAlignment="1">
      <alignment horizontal="center" vertical="center" wrapText="1"/>
    </xf>
    <xf numFmtId="165" fontId="28" fillId="3" borderId="12" xfId="200" applyNumberFormat="1" applyFont="1" applyFill="1" applyBorder="1" applyAlignment="1">
      <alignment horizontal="center" vertical="center" wrapText="1"/>
    </xf>
    <xf numFmtId="165" fontId="28" fillId="3" borderId="41" xfId="200" applyNumberFormat="1" applyFont="1" applyFill="1" applyBorder="1" applyAlignment="1">
      <alignment horizontal="center" vertical="center" wrapText="1"/>
    </xf>
    <xf numFmtId="165" fontId="28" fillId="3" borderId="6" xfId="200" applyNumberFormat="1" applyFont="1" applyFill="1" applyBorder="1" applyAlignment="1">
      <alignment horizontal="center" vertical="center" wrapText="1"/>
    </xf>
    <xf numFmtId="165" fontId="28" fillId="3" borderId="51" xfId="49" applyNumberFormat="1" applyFont="1" applyFill="1" applyBorder="1" applyAlignment="1">
      <alignment horizontal="center" vertical="center" wrapText="1"/>
    </xf>
    <xf numFmtId="165" fontId="28" fillId="3" borderId="68" xfId="49" applyNumberFormat="1" applyFont="1" applyFill="1" applyBorder="1" applyAlignment="1">
      <alignment horizontal="center" vertical="center" wrapText="1"/>
    </xf>
    <xf numFmtId="165" fontId="28" fillId="3" borderId="38" xfId="49" applyNumberFormat="1" applyFont="1" applyFill="1" applyBorder="1" applyAlignment="1">
      <alignment horizontal="center" vertical="center" wrapText="1"/>
    </xf>
    <xf numFmtId="0" fontId="117" fillId="4" borderId="44" xfId="0" applyFont="1" applyFill="1" applyBorder="1" applyAlignment="1">
      <alignment horizontal="center" vertical="top" wrapText="1"/>
    </xf>
    <xf numFmtId="0" fontId="117" fillId="4" borderId="41" xfId="0" applyFont="1" applyFill="1" applyBorder="1" applyAlignment="1">
      <alignment horizontal="center" vertical="top" wrapText="1"/>
    </xf>
    <xf numFmtId="0" fontId="117" fillId="4" borderId="44" xfId="0" applyFont="1" applyFill="1" applyBorder="1" applyAlignment="1">
      <alignment horizontal="center" wrapText="1"/>
    </xf>
    <xf numFmtId="0" fontId="117" fillId="4" borderId="41" xfId="0" applyFont="1" applyFill="1" applyBorder="1" applyAlignment="1">
      <alignment horizontal="center" wrapText="1"/>
    </xf>
    <xf numFmtId="165" fontId="28" fillId="3" borderId="12" xfId="49" applyNumberFormat="1" applyFont="1" applyFill="1" applyBorder="1" applyAlignment="1">
      <alignment horizontal="center" vertical="center" wrapText="1"/>
    </xf>
    <xf numFmtId="165" fontId="28" fillId="3" borderId="41" xfId="49" applyNumberFormat="1" applyFont="1" applyFill="1" applyBorder="1" applyAlignment="1">
      <alignment horizontal="center" vertical="center" wrapText="1"/>
    </xf>
    <xf numFmtId="1" fontId="58" fillId="4" borderId="76" xfId="6" applyNumberFormat="1" applyFont="1" applyFill="1" applyBorder="1" applyAlignment="1">
      <alignment horizontal="center" vertical="center" wrapText="1"/>
    </xf>
    <xf numFmtId="1" fontId="58" fillId="4" borderId="68" xfId="6" applyNumberFormat="1" applyFont="1" applyFill="1" applyBorder="1" applyAlignment="1">
      <alignment horizontal="center" vertical="center" wrapText="1"/>
    </xf>
    <xf numFmtId="1" fontId="58" fillId="4" borderId="38" xfId="6" applyNumberFormat="1" applyFont="1" applyFill="1" applyBorder="1" applyAlignment="1">
      <alignment horizontal="center" vertical="center" wrapText="1"/>
    </xf>
    <xf numFmtId="1" fontId="50" fillId="4" borderId="78" xfId="0" applyNumberFormat="1" applyFont="1" applyFill="1" applyBorder="1" applyAlignment="1">
      <alignment horizontal="center" vertical="center" wrapText="1"/>
    </xf>
    <xf numFmtId="1" fontId="50" fillId="4" borderId="59" xfId="0" applyNumberFormat="1" applyFont="1" applyFill="1" applyBorder="1" applyAlignment="1">
      <alignment horizontal="center" vertical="center" wrapText="1"/>
    </xf>
    <xf numFmtId="1" fontId="50" fillId="4" borderId="76" xfId="0" applyNumberFormat="1" applyFont="1" applyFill="1" applyBorder="1" applyAlignment="1">
      <alignment horizontal="center" vertical="center" wrapText="1"/>
    </xf>
    <xf numFmtId="1" fontId="50" fillId="4" borderId="4" xfId="0" applyNumberFormat="1" applyFont="1" applyFill="1" applyBorder="1" applyAlignment="1">
      <alignment horizontal="center" vertical="center" wrapText="1"/>
    </xf>
    <xf numFmtId="1" fontId="50" fillId="4" borderId="32" xfId="0" applyNumberFormat="1" applyFont="1" applyFill="1" applyBorder="1" applyAlignment="1">
      <alignment horizontal="center" vertical="center" wrapText="1"/>
    </xf>
    <xf numFmtId="1" fontId="50" fillId="4" borderId="38" xfId="0" applyNumberFormat="1" applyFont="1" applyFill="1" applyBorder="1" applyAlignment="1">
      <alignment horizontal="center" vertical="center" wrapText="1"/>
    </xf>
    <xf numFmtId="3" fontId="50" fillId="4" borderId="44" xfId="0" applyNumberFormat="1" applyFont="1" applyFill="1" applyBorder="1" applyAlignment="1">
      <alignment horizontal="center" vertical="center" wrapText="1"/>
    </xf>
    <xf numFmtId="3" fontId="50" fillId="4" borderId="41" xfId="0" applyNumberFormat="1" applyFont="1" applyFill="1" applyBorder="1" applyAlignment="1">
      <alignment horizontal="center" vertical="center" wrapText="1"/>
    </xf>
    <xf numFmtId="0" fontId="117" fillId="4" borderId="44" xfId="0" applyNumberFormat="1" applyFont="1" applyFill="1" applyBorder="1" applyAlignment="1">
      <alignment horizontal="center" vertical="center" wrapText="1"/>
    </xf>
    <xf numFmtId="0" fontId="117" fillId="4" borderId="41" xfId="0" applyNumberFormat="1" applyFont="1" applyFill="1" applyBorder="1" applyAlignment="1">
      <alignment horizontal="center" vertical="center" wrapText="1"/>
    </xf>
    <xf numFmtId="165" fontId="28" fillId="0" borderId="1" xfId="28" applyNumberFormat="1" applyFont="1" applyFill="1" applyBorder="1" applyAlignment="1">
      <alignment horizontal="center" vertical="center" wrapText="1"/>
    </xf>
    <xf numFmtId="165" fontId="28" fillId="3" borderId="6" xfId="49" applyNumberFormat="1" applyFont="1" applyFill="1" applyBorder="1" applyAlignment="1">
      <alignment horizontal="center" vertical="center" wrapText="1"/>
    </xf>
    <xf numFmtId="0" fontId="50" fillId="4" borderId="9" xfId="0" applyFont="1" applyFill="1" applyBorder="1" applyAlignment="1">
      <alignment horizontal="center" vertical="center"/>
    </xf>
    <xf numFmtId="0" fontId="50" fillId="4" borderId="21" xfId="0" applyFont="1" applyFill="1" applyBorder="1" applyAlignment="1">
      <alignment horizontal="center" vertical="center"/>
    </xf>
    <xf numFmtId="0" fontId="50" fillId="4" borderId="12" xfId="0" applyFont="1" applyFill="1" applyBorder="1" applyAlignment="1">
      <alignment horizontal="center" vertical="center" wrapText="1"/>
    </xf>
    <xf numFmtId="0" fontId="50" fillId="4" borderId="41" xfId="0" applyFont="1" applyFill="1" applyBorder="1" applyAlignment="1">
      <alignment horizontal="center" vertical="center" wrapText="1"/>
    </xf>
    <xf numFmtId="0" fontId="50" fillId="4" borderId="6" xfId="0" applyFont="1" applyFill="1" applyBorder="1" applyAlignment="1">
      <alignment horizontal="center" vertical="center" wrapText="1"/>
    </xf>
    <xf numFmtId="0" fontId="50" fillId="4" borderId="9" xfId="0" applyFont="1" applyFill="1" applyBorder="1" applyAlignment="1">
      <alignment horizontal="center" vertical="center" wrapText="1"/>
    </xf>
    <xf numFmtId="0" fontId="50" fillId="4" borderId="21" xfId="0" applyFont="1" applyFill="1" applyBorder="1" applyAlignment="1">
      <alignment horizontal="center" vertical="center" wrapText="1"/>
    </xf>
    <xf numFmtId="0" fontId="46" fillId="0" borderId="0" xfId="23" applyFont="1" applyFill="1" applyAlignment="1">
      <alignment horizontal="left" wrapText="1"/>
    </xf>
    <xf numFmtId="3" fontId="50" fillId="4" borderId="44" xfId="0" applyNumberFormat="1" applyFont="1" applyFill="1" applyBorder="1" applyAlignment="1">
      <alignment horizontal="center" vertical="top" wrapText="1"/>
    </xf>
    <xf numFmtId="3" fontId="50" fillId="4" borderId="41" xfId="0" applyNumberFormat="1" applyFont="1" applyFill="1" applyBorder="1" applyAlignment="1">
      <alignment horizontal="center" vertical="top" wrapText="1"/>
    </xf>
    <xf numFmtId="3" fontId="58" fillId="4" borderId="44" xfId="6" applyNumberFormat="1" applyFont="1" applyFill="1" applyBorder="1" applyAlignment="1">
      <alignment horizontal="center" vertical="top" wrapText="1"/>
    </xf>
    <xf numFmtId="3" fontId="58" fillId="4" borderId="41" xfId="6" applyNumberFormat="1" applyFont="1" applyFill="1" applyBorder="1" applyAlignment="1">
      <alignment horizontal="center" vertical="top" wrapText="1"/>
    </xf>
    <xf numFmtId="3" fontId="58" fillId="33" borderId="41" xfId="6" applyNumberFormat="1" applyFont="1" applyFill="1" applyBorder="1" applyAlignment="1">
      <alignment horizontal="center" vertical="top" wrapText="1"/>
    </xf>
    <xf numFmtId="3" fontId="58" fillId="4" borderId="45" xfId="6" applyNumberFormat="1" applyFont="1" applyFill="1" applyBorder="1" applyAlignment="1">
      <alignment horizontal="center" vertical="center" wrapText="1"/>
    </xf>
    <xf numFmtId="3" fontId="58" fillId="4" borderId="46" xfId="6" applyNumberFormat="1" applyFont="1" applyFill="1" applyBorder="1" applyAlignment="1">
      <alignment horizontal="center" vertical="center" wrapText="1"/>
    </xf>
    <xf numFmtId="0" fontId="25" fillId="0" borderId="12" xfId="44" applyFont="1" applyFill="1" applyBorder="1" applyAlignment="1">
      <alignment horizontal="center" vertical="center" wrapText="1"/>
    </xf>
    <xf numFmtId="0" fontId="25" fillId="0" borderId="41" xfId="44" applyFont="1" applyFill="1" applyBorder="1" applyAlignment="1">
      <alignment horizontal="center" vertical="center" wrapText="1"/>
    </xf>
    <xf numFmtId="0" fontId="25" fillId="0" borderId="6" xfId="44" applyFont="1" applyFill="1" applyBorder="1" applyAlignment="1">
      <alignment horizontal="center" vertical="center" wrapText="1"/>
    </xf>
    <xf numFmtId="0" fontId="30" fillId="0" borderId="0" xfId="2" applyFont="1" applyFill="1" applyAlignment="1">
      <alignment horizontal="center" wrapText="1"/>
    </xf>
    <xf numFmtId="0" fontId="88" fillId="0" borderId="19" xfId="44" applyFont="1" applyFill="1" applyBorder="1" applyAlignment="1">
      <alignment horizontal="center" vertical="center"/>
    </xf>
    <xf numFmtId="0" fontId="88" fillId="0" borderId="47" xfId="44" applyFont="1" applyFill="1" applyBorder="1" applyAlignment="1">
      <alignment horizontal="center" vertical="center"/>
    </xf>
    <xf numFmtId="0" fontId="88" fillId="0" borderId="51" xfId="44" applyFont="1" applyFill="1" applyBorder="1" applyAlignment="1">
      <alignment horizontal="center" vertical="center"/>
    </xf>
    <xf numFmtId="0" fontId="88" fillId="0" borderId="4" xfId="44" applyFont="1" applyFill="1" applyBorder="1" applyAlignment="1">
      <alignment horizontal="center" vertical="center"/>
    </xf>
    <xf numFmtId="0" fontId="88" fillId="0" borderId="32" xfId="44" applyFont="1" applyFill="1" applyBorder="1" applyAlignment="1">
      <alignment horizontal="center" vertical="center"/>
    </xf>
    <xf numFmtId="0" fontId="88" fillId="0" borderId="38" xfId="44" applyFont="1" applyFill="1" applyBorder="1" applyAlignment="1">
      <alignment horizontal="center" vertical="center"/>
    </xf>
    <xf numFmtId="0" fontId="37" fillId="0" borderId="9" xfId="44" applyFont="1" applyFill="1" applyBorder="1" applyAlignment="1">
      <alignment horizontal="center" vertical="center" wrapText="1"/>
    </xf>
    <xf numFmtId="0" fontId="37" fillId="0" borderId="25" xfId="44" applyFont="1" applyFill="1" applyBorder="1" applyAlignment="1">
      <alignment horizontal="center" vertical="center" wrapText="1"/>
    </xf>
    <xf numFmtId="0" fontId="37" fillId="0" borderId="21" xfId="44" applyFont="1" applyFill="1" applyBorder="1" applyAlignment="1">
      <alignment horizontal="center" vertical="center" wrapText="1"/>
    </xf>
    <xf numFmtId="4" fontId="37" fillId="0" borderId="9" xfId="44" applyNumberFormat="1" applyFont="1" applyFill="1" applyBorder="1" applyAlignment="1">
      <alignment horizontal="center" vertical="center" wrapText="1"/>
    </xf>
    <xf numFmtId="4" fontId="37" fillId="0" borderId="21" xfId="44" applyNumberFormat="1" applyFont="1" applyFill="1" applyBorder="1" applyAlignment="1">
      <alignment horizontal="center" vertical="center" wrapText="1"/>
    </xf>
    <xf numFmtId="0" fontId="37" fillId="0" borderId="12" xfId="44" applyFont="1" applyFill="1" applyBorder="1" applyAlignment="1">
      <alignment horizontal="center" vertical="center" wrapText="1"/>
    </xf>
    <xf numFmtId="0" fontId="37" fillId="0" borderId="6" xfId="44" applyFont="1" applyFill="1" applyBorder="1" applyAlignment="1">
      <alignment horizontal="center" vertical="center" wrapText="1"/>
    </xf>
    <xf numFmtId="4" fontId="37" fillId="0" borderId="12" xfId="44" applyNumberFormat="1" applyFont="1" applyFill="1" applyBorder="1" applyAlignment="1">
      <alignment horizontal="center" vertical="center" wrapText="1"/>
    </xf>
    <xf numFmtId="4" fontId="37" fillId="0" borderId="6" xfId="44" applyNumberFormat="1" applyFont="1" applyFill="1" applyBorder="1" applyAlignment="1">
      <alignment horizontal="center" vertical="center" wrapText="1"/>
    </xf>
    <xf numFmtId="0" fontId="50" fillId="30" borderId="9" xfId="6" applyFont="1" applyFill="1" applyBorder="1" applyAlignment="1" applyProtection="1">
      <alignment horizontal="center" vertical="center"/>
      <protection locked="0"/>
    </xf>
    <xf numFmtId="0" fontId="50" fillId="30" borderId="25" xfId="6" applyFont="1" applyFill="1" applyBorder="1" applyAlignment="1" applyProtection="1">
      <alignment horizontal="center" vertical="center"/>
      <protection locked="0"/>
    </xf>
    <xf numFmtId="0" fontId="50" fillId="30" borderId="19" xfId="6" applyFont="1" applyFill="1" applyBorder="1" applyAlignment="1" applyProtection="1">
      <alignment horizontal="center" vertical="center" wrapText="1"/>
      <protection locked="0"/>
    </xf>
    <xf numFmtId="0" fontId="50" fillId="30" borderId="47" xfId="6" applyFont="1" applyFill="1" applyBorder="1" applyAlignment="1" applyProtection="1">
      <alignment horizontal="center" vertical="center" wrapText="1"/>
      <protection locked="0"/>
    </xf>
    <xf numFmtId="0" fontId="50" fillId="30" borderId="12" xfId="6" applyFont="1" applyFill="1" applyBorder="1" applyAlignment="1" applyProtection="1">
      <alignment horizontal="center" vertical="center" wrapText="1"/>
      <protection locked="0"/>
    </xf>
    <xf numFmtId="0" fontId="50" fillId="30" borderId="41" xfId="6" applyFont="1" applyFill="1" applyBorder="1" applyAlignment="1" applyProtection="1">
      <alignment horizontal="center" vertical="center" wrapText="1"/>
      <protection locked="0"/>
    </xf>
    <xf numFmtId="0" fontId="50" fillId="30" borderId="6" xfId="6" applyFont="1" applyFill="1" applyBorder="1" applyAlignment="1" applyProtection="1">
      <alignment horizontal="center" vertical="center" wrapText="1"/>
      <protection locked="0"/>
    </xf>
    <xf numFmtId="0" fontId="50" fillId="22" borderId="1" xfId="6" applyFont="1" applyFill="1" applyBorder="1" applyAlignment="1" applyProtection="1">
      <alignment horizontal="center" vertical="center"/>
    </xf>
    <xf numFmtId="0" fontId="105" fillId="22" borderId="1" xfId="6" applyFont="1" applyFill="1" applyBorder="1" applyAlignment="1" applyProtection="1">
      <alignment horizontal="center" vertical="center" wrapText="1"/>
    </xf>
    <xf numFmtId="0" fontId="50" fillId="22" borderId="9" xfId="6" applyFont="1" applyFill="1" applyBorder="1" applyAlignment="1" applyProtection="1">
      <alignment horizontal="center" vertical="center"/>
    </xf>
    <xf numFmtId="0" fontId="50" fillId="22" borderId="25" xfId="6" applyFont="1" applyFill="1" applyBorder="1" applyAlignment="1" applyProtection="1">
      <alignment horizontal="center" vertical="center"/>
    </xf>
    <xf numFmtId="0" fontId="50" fillId="22" borderId="21" xfId="6" applyFont="1" applyFill="1" applyBorder="1" applyAlignment="1" applyProtection="1">
      <alignment horizontal="center" vertical="center"/>
    </xf>
    <xf numFmtId="0" fontId="50" fillId="22" borderId="9" xfId="6" applyFont="1" applyFill="1" applyBorder="1" applyAlignment="1" applyProtection="1">
      <alignment horizontal="center" vertical="center" wrapText="1"/>
    </xf>
    <xf numFmtId="0" fontId="50" fillId="22" borderId="25" xfId="6" applyFont="1" applyFill="1" applyBorder="1" applyAlignment="1" applyProtection="1">
      <alignment horizontal="center" vertical="center" wrapText="1"/>
    </xf>
    <xf numFmtId="0" fontId="50" fillId="22" borderId="21" xfId="6" applyFont="1" applyFill="1" applyBorder="1" applyAlignment="1" applyProtection="1">
      <alignment horizontal="center" vertical="center" wrapText="1"/>
    </xf>
    <xf numFmtId="0" fontId="21" fillId="0" borderId="25" xfId="7" applyNumberFormat="1" applyFont="1" applyFill="1" applyBorder="1" applyAlignment="1">
      <alignment horizontal="center" vertical="center" wrapText="1"/>
    </xf>
    <xf numFmtId="0" fontId="21" fillId="0" borderId="21" xfId="7" applyNumberFormat="1" applyFont="1" applyFill="1" applyBorder="1" applyAlignment="1">
      <alignment horizontal="center" vertical="center" wrapText="1"/>
    </xf>
    <xf numFmtId="49" fontId="21" fillId="25" borderId="25" xfId="7" applyNumberFormat="1" applyFont="1" applyFill="1" applyBorder="1" applyAlignment="1">
      <alignment horizontal="center" vertical="center"/>
    </xf>
    <xf numFmtId="49" fontId="21" fillId="25" borderId="21" xfId="7" applyNumberFormat="1" applyFont="1" applyFill="1" applyBorder="1" applyAlignment="1">
      <alignment horizontal="center" vertical="center"/>
    </xf>
    <xf numFmtId="4" fontId="27" fillId="16" borderId="25" xfId="7" applyNumberFormat="1" applyFont="1" applyFill="1" applyBorder="1" applyAlignment="1">
      <alignment horizontal="left" vertical="center" wrapText="1"/>
    </xf>
    <xf numFmtId="4" fontId="27" fillId="16" borderId="21" xfId="7" applyNumberFormat="1" applyFont="1" applyFill="1" applyBorder="1" applyAlignment="1">
      <alignment horizontal="left" vertical="center" wrapText="1"/>
    </xf>
    <xf numFmtId="4" fontId="27" fillId="16" borderId="25" xfId="7" applyNumberFormat="1" applyFont="1" applyFill="1" applyBorder="1" applyAlignment="1">
      <alignment vertical="center" wrapText="1"/>
    </xf>
    <xf numFmtId="4" fontId="27" fillId="16" borderId="21" xfId="7" applyNumberFormat="1" applyFont="1" applyFill="1" applyBorder="1" applyAlignment="1">
      <alignment vertical="center" wrapText="1"/>
    </xf>
    <xf numFmtId="0" fontId="25" fillId="0" borderId="0" xfId="7" applyNumberFormat="1" applyFont="1" applyFill="1" applyAlignment="1">
      <alignment horizontal="left"/>
    </xf>
    <xf numFmtId="1" fontId="86" fillId="0" borderId="32" xfId="7" applyNumberFormat="1" applyFont="1" applyFill="1" applyBorder="1" applyAlignment="1">
      <alignment horizontal="center" vertical="center"/>
    </xf>
    <xf numFmtId="0" fontId="21" fillId="3" borderId="9" xfId="7" applyNumberFormat="1" applyFont="1" applyFill="1" applyBorder="1" applyAlignment="1">
      <alignment horizontal="center" vertical="center" wrapText="1"/>
    </xf>
    <xf numFmtId="0" fontId="21" fillId="3" borderId="25" xfId="7" applyNumberFormat="1" applyFont="1" applyFill="1" applyBorder="1" applyAlignment="1">
      <alignment horizontal="center" vertical="center" wrapText="1"/>
    </xf>
    <xf numFmtId="0" fontId="21" fillId="3" borderId="21" xfId="7" applyNumberFormat="1" applyFont="1" applyFill="1" applyBorder="1" applyAlignment="1">
      <alignment horizontal="center" vertical="center" wrapText="1"/>
    </xf>
    <xf numFmtId="49" fontId="21" fillId="7" borderId="9" xfId="7" applyNumberFormat="1" applyFont="1" applyFill="1" applyBorder="1" applyAlignment="1">
      <alignment horizontal="center" vertical="center"/>
    </xf>
    <xf numFmtId="49" fontId="21" fillId="7" borderId="25" xfId="7" applyNumberFormat="1" applyFont="1" applyFill="1" applyBorder="1" applyAlignment="1">
      <alignment horizontal="center" vertical="center"/>
    </xf>
    <xf numFmtId="49" fontId="21" fillId="7" borderId="21" xfId="7" applyNumberFormat="1" applyFont="1" applyFill="1" applyBorder="1" applyAlignment="1">
      <alignment horizontal="center" vertical="center"/>
    </xf>
    <xf numFmtId="4" fontId="27" fillId="16" borderId="9" xfId="7" applyNumberFormat="1" applyFont="1" applyFill="1" applyBorder="1" applyAlignment="1">
      <alignment horizontal="left" vertical="center" wrapText="1"/>
    </xf>
    <xf numFmtId="4" fontId="27" fillId="16" borderId="9" xfId="7" applyNumberFormat="1" applyFont="1" applyFill="1" applyBorder="1" applyAlignment="1">
      <alignment horizontal="left" wrapText="1"/>
    </xf>
    <xf numFmtId="4" fontId="27" fillId="16" borderId="25" xfId="7" applyNumberFormat="1" applyFont="1" applyFill="1" applyBorder="1" applyAlignment="1">
      <alignment horizontal="left" wrapText="1"/>
    </xf>
    <xf numFmtId="4" fontId="27" fillId="16" borderId="21" xfId="7" applyNumberFormat="1" applyFont="1" applyFill="1" applyBorder="1" applyAlignment="1">
      <alignment horizontal="left" wrapText="1"/>
    </xf>
    <xf numFmtId="0" fontId="21" fillId="0" borderId="12" xfId="7" applyNumberFormat="1" applyFont="1" applyFill="1" applyBorder="1" applyAlignment="1">
      <alignment horizontal="center" vertical="center" wrapText="1"/>
    </xf>
    <xf numFmtId="0" fontId="21" fillId="0" borderId="6" xfId="7" applyNumberFormat="1" applyFont="1" applyFill="1" applyBorder="1" applyAlignment="1">
      <alignment horizontal="center" vertical="center" wrapText="1"/>
    </xf>
    <xf numFmtId="0" fontId="127" fillId="0" borderId="1" xfId="0" applyFont="1" applyBorder="1" applyAlignment="1">
      <alignment horizontal="center" vertical="center" wrapText="1"/>
    </xf>
    <xf numFmtId="49" fontId="50" fillId="35" borderId="12" xfId="0" applyNumberFormat="1" applyFont="1" applyFill="1" applyBorder="1" applyAlignment="1" applyProtection="1">
      <alignment horizontal="center" vertical="center" wrapText="1"/>
    </xf>
    <xf numFmtId="49" fontId="50" fillId="35" borderId="6" xfId="0" applyNumberFormat="1" applyFont="1" applyFill="1" applyBorder="1" applyAlignment="1" applyProtection="1">
      <alignment horizontal="center" vertical="center" wrapText="1"/>
    </xf>
    <xf numFmtId="0" fontId="30" fillId="10" borderId="32" xfId="0" applyFont="1" applyFill="1" applyBorder="1" applyAlignment="1" applyProtection="1">
      <alignment horizontal="center" vertical="center" wrapText="1"/>
      <protection locked="0"/>
    </xf>
    <xf numFmtId="0" fontId="50" fillId="10" borderId="41" xfId="0" applyFont="1" applyFill="1" applyBorder="1" applyAlignment="1" applyProtection="1">
      <alignment horizontal="center" vertical="center" wrapText="1"/>
    </xf>
    <xf numFmtId="0" fontId="50" fillId="10" borderId="12" xfId="0" quotePrefix="1" applyFont="1" applyFill="1" applyBorder="1" applyAlignment="1" applyProtection="1">
      <alignment horizontal="center" vertical="center" wrapText="1"/>
    </xf>
    <xf numFmtId="0" fontId="50" fillId="10" borderId="41" xfId="0" quotePrefix="1" applyFont="1" applyFill="1" applyBorder="1" applyAlignment="1" applyProtection="1">
      <alignment horizontal="center" vertical="center" wrapText="1"/>
    </xf>
    <xf numFmtId="0" fontId="50" fillId="10" borderId="6" xfId="0" quotePrefix="1" applyFont="1" applyFill="1" applyBorder="1" applyAlignment="1" applyProtection="1">
      <alignment horizontal="center" vertical="center" wrapText="1"/>
    </xf>
    <xf numFmtId="0" fontId="30" fillId="33" borderId="32" xfId="0" applyFont="1" applyFill="1" applyBorder="1" applyAlignment="1" applyProtection="1">
      <alignment horizontal="center" vertical="center" wrapText="1"/>
      <protection locked="0"/>
    </xf>
    <xf numFmtId="49" fontId="50" fillId="35" borderId="41" xfId="0" applyNumberFormat="1" applyFont="1" applyFill="1" applyBorder="1" applyAlignment="1" applyProtection="1">
      <alignment horizontal="center" vertical="center" wrapText="1"/>
    </xf>
    <xf numFmtId="0" fontId="35" fillId="0" borderId="0" xfId="2" applyFont="1" applyFill="1" applyAlignment="1">
      <alignment horizontal="center"/>
    </xf>
    <xf numFmtId="0" fontId="25" fillId="0" borderId="1" xfId="44" applyFont="1" applyBorder="1" applyAlignment="1">
      <alignment horizontal="center" vertical="center" wrapText="1"/>
    </xf>
    <xf numFmtId="0" fontId="94" fillId="0" borderId="9" xfId="44" applyFont="1" applyBorder="1" applyAlignment="1">
      <alignment horizontal="center" vertical="center"/>
    </xf>
    <xf numFmtId="0" fontId="94" fillId="0" borderId="25" xfId="44" applyFont="1" applyBorder="1" applyAlignment="1">
      <alignment horizontal="center" vertical="center"/>
    </xf>
    <xf numFmtId="0" fontId="94" fillId="0" borderId="21" xfId="44" applyFont="1" applyBorder="1" applyAlignment="1">
      <alignment horizontal="center" vertical="center"/>
    </xf>
    <xf numFmtId="0" fontId="105" fillId="22" borderId="12" xfId="6" applyFont="1" applyFill="1" applyBorder="1" applyAlignment="1" applyProtection="1">
      <alignment horizontal="center" vertical="center" wrapText="1"/>
    </xf>
    <xf numFmtId="0" fontId="105" fillId="22" borderId="6" xfId="6" applyFont="1" applyFill="1" applyBorder="1" applyAlignment="1" applyProtection="1">
      <alignment horizontal="center" vertical="center" wrapText="1"/>
    </xf>
    <xf numFmtId="0" fontId="25" fillId="0" borderId="12" xfId="44" applyFont="1" applyBorder="1" applyAlignment="1">
      <alignment horizontal="center" vertical="center" wrapText="1"/>
    </xf>
    <xf numFmtId="0" fontId="25" fillId="0" borderId="41" xfId="44" applyFont="1" applyBorder="1" applyAlignment="1">
      <alignment horizontal="center" vertical="center" wrapText="1"/>
    </xf>
    <xf numFmtId="0" fontId="25" fillId="0" borderId="6" xfId="44" applyFont="1" applyBorder="1" applyAlignment="1">
      <alignment horizontal="center" vertical="center" wrapText="1"/>
    </xf>
    <xf numFmtId="165" fontId="47" fillId="0" borderId="12" xfId="28" applyFont="1" applyBorder="1" applyAlignment="1">
      <alignment horizontal="center" vertical="center" wrapText="1"/>
    </xf>
    <xf numFmtId="165" fontId="47" fillId="0" borderId="41" xfId="28" applyFont="1" applyBorder="1" applyAlignment="1">
      <alignment horizontal="center" vertical="center" wrapText="1"/>
    </xf>
    <xf numFmtId="165" fontId="47" fillId="0" borderId="6" xfId="28" applyFont="1" applyBorder="1" applyAlignment="1">
      <alignment horizontal="center" vertical="center" wrapText="1"/>
    </xf>
    <xf numFmtId="165" fontId="95" fillId="0" borderId="9" xfId="28" applyFont="1" applyBorder="1" applyAlignment="1">
      <alignment horizontal="center" vertical="center"/>
    </xf>
    <xf numFmtId="165" fontId="95" fillId="0" borderId="25" xfId="28" applyFont="1" applyBorder="1" applyAlignment="1">
      <alignment horizontal="center" vertical="center"/>
    </xf>
    <xf numFmtId="165" fontId="95" fillId="0" borderId="21" xfId="28" applyFont="1" applyBorder="1" applyAlignment="1">
      <alignment horizontal="center" vertical="center"/>
    </xf>
    <xf numFmtId="0" fontId="50" fillId="29" borderId="9" xfId="6" applyFont="1" applyFill="1" applyBorder="1" applyAlignment="1" applyProtection="1">
      <alignment horizontal="center" vertical="center"/>
      <protection locked="0"/>
    </xf>
    <xf numFmtId="0" fontId="50" fillId="29" borderId="25" xfId="6" applyFont="1" applyFill="1" applyBorder="1" applyAlignment="1" applyProtection="1">
      <alignment horizontal="center" vertical="center"/>
      <protection locked="0"/>
    </xf>
    <xf numFmtId="0" fontId="50" fillId="29" borderId="21" xfId="6" applyFont="1" applyFill="1" applyBorder="1" applyAlignment="1" applyProtection="1">
      <alignment horizontal="center" vertical="center"/>
      <protection locked="0"/>
    </xf>
    <xf numFmtId="0" fontId="47" fillId="28" borderId="13" xfId="0" applyFont="1" applyFill="1" applyBorder="1" applyAlignment="1">
      <alignment horizontal="center" vertical="center" wrapText="1"/>
    </xf>
    <xf numFmtId="0" fontId="47" fillId="28" borderId="79" xfId="0" applyFont="1" applyFill="1" applyBorder="1" applyAlignment="1">
      <alignment horizontal="center" vertical="center" wrapText="1"/>
    </xf>
    <xf numFmtId="0" fontId="50" fillId="29" borderId="4" xfId="6" applyFont="1" applyFill="1" applyBorder="1" applyAlignment="1" applyProtection="1">
      <alignment horizontal="center" vertical="center" wrapText="1"/>
      <protection locked="0"/>
    </xf>
    <xf numFmtId="0" fontId="50" fillId="29" borderId="32" xfId="6" applyFont="1" applyFill="1" applyBorder="1" applyAlignment="1" applyProtection="1">
      <alignment horizontal="center" vertical="center" wrapText="1"/>
      <protection locked="0"/>
    </xf>
    <xf numFmtId="0" fontId="50" fillId="29" borderId="38" xfId="6" applyFont="1" applyFill="1" applyBorder="1" applyAlignment="1" applyProtection="1">
      <alignment horizontal="center" vertical="center" wrapText="1"/>
      <protection locked="0"/>
    </xf>
    <xf numFmtId="0" fontId="105" fillId="29" borderId="12" xfId="6" applyFont="1" applyFill="1" applyBorder="1" applyAlignment="1" applyProtection="1">
      <alignment horizontal="center" vertical="center" wrapText="1"/>
      <protection locked="0"/>
    </xf>
    <xf numFmtId="0" fontId="105" fillId="29" borderId="41" xfId="6" applyFont="1" applyFill="1" applyBorder="1" applyAlignment="1" applyProtection="1">
      <alignment horizontal="center" vertical="center" wrapText="1"/>
      <protection locked="0"/>
    </xf>
    <xf numFmtId="0" fontId="105" fillId="29" borderId="6" xfId="6" applyFont="1" applyFill="1" applyBorder="1" applyAlignment="1" applyProtection="1">
      <alignment horizontal="center" vertical="center" wrapText="1"/>
      <protection locked="0"/>
    </xf>
    <xf numFmtId="0" fontId="95" fillId="0" borderId="0" xfId="209" applyFont="1" applyAlignment="1">
      <alignment horizontal="left" vertical="center" wrapText="1"/>
    </xf>
    <xf numFmtId="0" fontId="176" fillId="0" borderId="0" xfId="209" applyFont="1" applyAlignment="1">
      <alignment horizontal="left" vertical="center" wrapText="1"/>
    </xf>
    <xf numFmtId="0" fontId="95" fillId="0" borderId="0" xfId="209" applyFont="1" applyAlignment="1">
      <alignment vertical="center" wrapText="1"/>
    </xf>
    <xf numFmtId="0" fontId="176" fillId="0" borderId="0" xfId="209" applyFont="1" applyAlignment="1">
      <alignment vertical="center" wrapText="1"/>
    </xf>
    <xf numFmtId="0" fontId="94" fillId="0" borderId="0" xfId="209" applyFont="1" applyAlignment="1">
      <alignment horizontal="left" vertical="center" wrapText="1"/>
    </xf>
    <xf numFmtId="0" fontId="37" fillId="0" borderId="1" xfId="209" applyFont="1" applyFill="1" applyBorder="1" applyAlignment="1">
      <alignment horizontal="center" vertical="center" textRotation="90" wrapText="1"/>
    </xf>
    <xf numFmtId="0" fontId="37" fillId="0" borderId="12" xfId="209" applyFont="1" applyFill="1" applyBorder="1" applyAlignment="1">
      <alignment horizontal="center" vertical="center" textRotation="90" wrapText="1"/>
    </xf>
    <xf numFmtId="0" fontId="37" fillId="0" borderId="6" xfId="209" applyFont="1" applyFill="1" applyBorder="1" applyAlignment="1">
      <alignment horizontal="center" vertical="center" textRotation="90" wrapText="1"/>
    </xf>
    <xf numFmtId="0" fontId="94" fillId="0" borderId="0" xfId="209" applyFont="1" applyAlignment="1">
      <alignment horizontal="right" vertical="center" wrapText="1"/>
    </xf>
    <xf numFmtId="0" fontId="175" fillId="0" borderId="0" xfId="209" applyFont="1" applyAlignment="1">
      <alignment horizontal="center" vertical="center" wrapText="1"/>
    </xf>
    <xf numFmtId="0" fontId="37" fillId="0" borderId="94" xfId="209" applyFont="1" applyBorder="1" applyAlignment="1">
      <alignment horizontal="center" vertical="center" wrapText="1"/>
    </xf>
    <xf numFmtId="0" fontId="37" fillId="0" borderId="99" xfId="209" applyFont="1" applyBorder="1" applyAlignment="1">
      <alignment horizontal="center" vertical="center" wrapText="1"/>
    </xf>
    <xf numFmtId="0" fontId="37" fillId="0" borderId="1" xfId="209" applyFont="1" applyFill="1" applyBorder="1" applyAlignment="1">
      <alignment horizontal="center" vertical="center" wrapText="1"/>
    </xf>
    <xf numFmtId="0" fontId="37" fillId="0" borderId="95" xfId="209" applyFont="1" applyFill="1" applyBorder="1" applyAlignment="1">
      <alignment horizontal="center" vertical="center" wrapText="1"/>
    </xf>
    <xf numFmtId="0" fontId="37" fillId="0" borderId="96" xfId="209" applyFont="1" applyFill="1" applyBorder="1" applyAlignment="1">
      <alignment horizontal="center" vertical="center" wrapText="1"/>
    </xf>
    <xf numFmtId="0" fontId="37" fillId="0" borderId="97" xfId="209" applyFont="1" applyFill="1" applyBorder="1" applyAlignment="1">
      <alignment horizontal="center" vertical="center" wrapText="1"/>
    </xf>
    <xf numFmtId="0" fontId="37" fillId="0" borderId="98" xfId="209" applyFont="1" applyFill="1" applyBorder="1" applyAlignment="1">
      <alignment horizontal="center" vertical="center" wrapText="1"/>
    </xf>
    <xf numFmtId="0" fontId="37" fillId="0" borderId="21" xfId="209" applyFont="1" applyFill="1" applyBorder="1" applyAlignment="1">
      <alignment horizontal="center" vertical="center" textRotation="90" wrapText="1"/>
    </xf>
    <xf numFmtId="0" fontId="46" fillId="0" borderId="0" xfId="23" applyFont="1" applyFill="1" applyBorder="1" applyAlignment="1">
      <alignment horizontal="left" wrapText="1"/>
    </xf>
    <xf numFmtId="0" fontId="35" fillId="0" borderId="0" xfId="6" applyFont="1" applyAlignment="1">
      <alignment horizontal="center"/>
    </xf>
    <xf numFmtId="0" fontId="21" fillId="0" borderId="1" xfId="6" applyFont="1" applyFill="1" applyBorder="1" applyAlignment="1">
      <alignment horizontal="center" vertical="center" wrapText="1"/>
    </xf>
    <xf numFmtId="4" fontId="21" fillId="0" borderId="1" xfId="6" applyNumberFormat="1" applyFont="1" applyFill="1" applyBorder="1" applyAlignment="1">
      <alignment horizontal="center" vertical="center" wrapText="1"/>
    </xf>
    <xf numFmtId="4" fontId="21" fillId="0" borderId="12" xfId="6" applyNumberFormat="1" applyFont="1" applyFill="1" applyBorder="1" applyAlignment="1">
      <alignment horizontal="center" vertical="center" wrapText="1"/>
    </xf>
    <xf numFmtId="4" fontId="21" fillId="0" borderId="41" xfId="6" applyNumberFormat="1" applyFont="1" applyFill="1" applyBorder="1" applyAlignment="1">
      <alignment horizontal="center" vertical="center" wrapText="1"/>
    </xf>
    <xf numFmtId="4" fontId="21" fillId="0" borderId="6" xfId="6" applyNumberFormat="1" applyFont="1" applyFill="1" applyBorder="1" applyAlignment="1">
      <alignment horizontal="center" vertical="center" wrapText="1"/>
    </xf>
    <xf numFmtId="0" fontId="21" fillId="0" borderId="9" xfId="6" applyFont="1" applyFill="1" applyBorder="1" applyAlignment="1">
      <alignment horizontal="center" vertical="center" wrapText="1"/>
    </xf>
    <xf numFmtId="0" fontId="21" fillId="0" borderId="25" xfId="6" applyFont="1" applyFill="1" applyBorder="1" applyAlignment="1">
      <alignment horizontal="center" vertical="center" wrapText="1"/>
    </xf>
    <xf numFmtId="0" fontId="21" fillId="0" borderId="21" xfId="6" applyFont="1" applyFill="1" applyBorder="1" applyAlignment="1">
      <alignment horizontal="center" vertical="center" wrapText="1"/>
    </xf>
    <xf numFmtId="0" fontId="21" fillId="0" borderId="19" xfId="6" applyFont="1" applyFill="1" applyBorder="1" applyAlignment="1">
      <alignment horizontal="center" vertical="center" wrapText="1"/>
    </xf>
    <xf numFmtId="0" fontId="21" fillId="0" borderId="51" xfId="6" applyFont="1" applyFill="1" applyBorder="1" applyAlignment="1">
      <alignment horizontal="center" vertical="center" wrapText="1"/>
    </xf>
    <xf numFmtId="0" fontId="21" fillId="0" borderId="4" xfId="6" applyFont="1" applyFill="1" applyBorder="1" applyAlignment="1">
      <alignment horizontal="center" vertical="center" wrapText="1"/>
    </xf>
    <xf numFmtId="0" fontId="21" fillId="0" borderId="38" xfId="6" applyFont="1" applyFill="1" applyBorder="1" applyAlignment="1">
      <alignment horizontal="center" vertical="center" wrapText="1"/>
    </xf>
    <xf numFmtId="49" fontId="21" fillId="0" borderId="1" xfId="0" applyNumberFormat="1" applyFont="1" applyFill="1" applyBorder="1" applyAlignment="1">
      <alignment horizontal="left" wrapText="1"/>
    </xf>
    <xf numFmtId="0" fontId="22" fillId="0" borderId="47" xfId="6" applyFont="1" applyBorder="1" applyAlignment="1">
      <alignment horizontal="left" vertical="center" wrapText="1"/>
    </xf>
    <xf numFmtId="0" fontId="22" fillId="0" borderId="0" xfId="6" applyFont="1" applyAlignment="1">
      <alignment horizontal="left" vertical="center" wrapText="1"/>
    </xf>
    <xf numFmtId="0" fontId="21" fillId="0" borderId="12" xfId="6" applyFont="1" applyFill="1" applyBorder="1" applyAlignment="1">
      <alignment horizontal="center" vertical="center" wrapText="1"/>
    </xf>
    <xf numFmtId="0" fontId="21" fillId="0" borderId="6" xfId="6" applyFont="1" applyFill="1" applyBorder="1" applyAlignment="1">
      <alignment horizontal="center" vertical="center" wrapText="1"/>
    </xf>
    <xf numFmtId="0" fontId="96" fillId="0" borderId="1" xfId="206" applyFont="1" applyBorder="1" applyAlignment="1">
      <alignment horizontal="center" vertical="center" wrapText="1"/>
    </xf>
    <xf numFmtId="0" fontId="96" fillId="0" borderId="0" xfId="206" applyFont="1" applyBorder="1" applyAlignment="1">
      <alignment horizontal="left" vertical="top" wrapText="1"/>
    </xf>
    <xf numFmtId="0" fontId="85" fillId="0" borderId="0" xfId="206" applyFont="1" applyAlignment="1">
      <alignment horizontal="center" wrapText="1"/>
    </xf>
    <xf numFmtId="0" fontId="96" fillId="0" borderId="1" xfId="206" applyFont="1" applyFill="1" applyBorder="1" applyAlignment="1">
      <alignment horizontal="center" vertical="center" wrapText="1"/>
    </xf>
    <xf numFmtId="0" fontId="28" fillId="0" borderId="0" xfId="206" applyFont="1" applyAlignment="1">
      <alignment horizontal="left" vertical="center" wrapText="1"/>
    </xf>
    <xf numFmtId="164" fontId="21" fillId="0" borderId="0" xfId="1" applyFont="1" applyAlignment="1">
      <alignment horizontal="center"/>
    </xf>
    <xf numFmtId="0" fontId="27" fillId="0" borderId="0" xfId="6" applyFont="1" applyAlignment="1">
      <alignment horizontal="center" wrapText="1"/>
    </xf>
    <xf numFmtId="49" fontId="21" fillId="0" borderId="43" xfId="0" applyNumberFormat="1" applyFont="1" applyBorder="1" applyAlignment="1">
      <alignment horizontal="center" vertical="center" wrapText="1"/>
    </xf>
    <xf numFmtId="49" fontId="21" fillId="0" borderId="53" xfId="0" applyNumberFormat="1" applyFont="1" applyBorder="1" applyAlignment="1">
      <alignment horizontal="center" vertical="center" wrapText="1"/>
    </xf>
    <xf numFmtId="0" fontId="21" fillId="0" borderId="44" xfId="0" applyFont="1" applyBorder="1" applyAlignment="1">
      <alignment horizontal="center" vertical="center" wrapText="1"/>
    </xf>
    <xf numFmtId="0" fontId="21" fillId="0" borderId="28" xfId="0" applyFont="1" applyBorder="1" applyAlignment="1">
      <alignment horizontal="center" vertical="center" wrapText="1"/>
    </xf>
    <xf numFmtId="2" fontId="21" fillId="0" borderId="44" xfId="0" applyNumberFormat="1" applyFont="1" applyBorder="1" applyAlignment="1">
      <alignment horizontal="center" vertical="center" wrapText="1"/>
    </xf>
    <xf numFmtId="2" fontId="21" fillId="0" borderId="28" xfId="0" applyNumberFormat="1" applyFont="1" applyBorder="1" applyAlignment="1">
      <alignment horizontal="center" vertical="center" wrapText="1"/>
    </xf>
    <xf numFmtId="4" fontId="21" fillId="0" borderId="44" xfId="0" applyNumberFormat="1" applyFont="1" applyBorder="1" applyAlignment="1">
      <alignment horizontal="center" vertical="center" wrapText="1"/>
    </xf>
    <xf numFmtId="4" fontId="21" fillId="0" borderId="28" xfId="0" applyNumberFormat="1" applyFont="1" applyBorder="1" applyAlignment="1">
      <alignment horizontal="center" vertical="center" wrapText="1"/>
    </xf>
    <xf numFmtId="4" fontId="21" fillId="0" borderId="13" xfId="0" applyNumberFormat="1" applyFont="1" applyBorder="1" applyAlignment="1">
      <alignment horizontal="center" vertical="center" wrapText="1"/>
    </xf>
    <xf numFmtId="4" fontId="21" fillId="0" borderId="48" xfId="0" applyNumberFormat="1" applyFont="1" applyBorder="1" applyAlignment="1">
      <alignment horizontal="center" vertical="center" wrapText="1"/>
    </xf>
    <xf numFmtId="0" fontId="27" fillId="0" borderId="0" xfId="0" applyFont="1" applyAlignment="1">
      <alignment horizontal="center" wrapText="1"/>
    </xf>
    <xf numFmtId="3" fontId="0" fillId="0" borderId="0" xfId="0" applyNumberFormat="1"/>
    <xf numFmtId="183" fontId="0" fillId="0" borderId="0" xfId="0" applyNumberFormat="1"/>
  </cellXfs>
  <cellStyles count="210">
    <cellStyle name="Excel Built-in Output" xfId="192"/>
    <cellStyle name="Гиперссылка" xfId="199" builtinId="8"/>
    <cellStyle name="Гиперссылка 2" xfId="198"/>
    <cellStyle name="Денежный 2" xfId="1"/>
    <cellStyle name="Обычный" xfId="0" builtinId="0"/>
    <cellStyle name="Обычный 10" xfId="2"/>
    <cellStyle name="Обычный 10 2" xfId="193"/>
    <cellStyle name="Обычный 10 3" xfId="56"/>
    <cellStyle name="Обычный 11" xfId="3"/>
    <cellStyle name="Обычный 12" xfId="4"/>
    <cellStyle name="Обычный 13" xfId="5"/>
    <cellStyle name="Обычный 14" xfId="47"/>
    <cellStyle name="Обычный 15" xfId="52"/>
    <cellStyle name="Обычный 16" xfId="57"/>
    <cellStyle name="Обычный 16 2" xfId="41"/>
    <cellStyle name="Обычный 16 2 2" xfId="197"/>
    <cellStyle name="Обычный 17" xfId="195"/>
    <cellStyle name="Обычный 17 2" xfId="203"/>
    <cellStyle name="Обычный 18" xfId="206"/>
    <cellStyle name="Обычный 19" xfId="209"/>
    <cellStyle name="Обычный 2" xfId="6"/>
    <cellStyle name="Обычный 2 10" xfId="60"/>
    <cellStyle name="Обычный 2 10 2" xfId="61"/>
    <cellStyle name="Обычный 2 10 3" xfId="62"/>
    <cellStyle name="Обычный 2 11" xfId="59"/>
    <cellStyle name="Обычный 2 11 2" xfId="63"/>
    <cellStyle name="Обычный 2 11 2 2" xfId="64"/>
    <cellStyle name="Обычный 2 11 2 2 2" xfId="65"/>
    <cellStyle name="Обычный 2 11 2 2 3" xfId="66"/>
    <cellStyle name="Обычный 2 11 2 3" xfId="67"/>
    <cellStyle name="Обычный 2 11 3" xfId="68"/>
    <cellStyle name="Обычный 2 12" xfId="69"/>
    <cellStyle name="Обычный 2 12 2" xfId="70"/>
    <cellStyle name="Обычный 2 12 3" xfId="71"/>
    <cellStyle name="Обычный 2 13" xfId="72"/>
    <cellStyle name="Обычный 2 13 2" xfId="73"/>
    <cellStyle name="Обычный 2 13 3" xfId="74"/>
    <cellStyle name="Обычный 2 13 4" xfId="75"/>
    <cellStyle name="Обычный 2 13 5" xfId="76"/>
    <cellStyle name="Обычный 2 13 6" xfId="77"/>
    <cellStyle name="Обычный 2 14" xfId="78"/>
    <cellStyle name="Обычный 2 15" xfId="79"/>
    <cellStyle name="Обычный 2 15 10" xfId="80"/>
    <cellStyle name="Обычный 2 15 11" xfId="81"/>
    <cellStyle name="Обычный 2 15 12" xfId="82"/>
    <cellStyle name="Обычный 2 15 13" xfId="83"/>
    <cellStyle name="Обычный 2 15 14" xfId="84"/>
    <cellStyle name="Обычный 2 15 2" xfId="85"/>
    <cellStyle name="Обычный 2 15 2 2" xfId="86"/>
    <cellStyle name="Обычный 2 15 2 3" xfId="87"/>
    <cellStyle name="Обычный 2 15 2 4" xfId="88"/>
    <cellStyle name="Обычный 2 15 3" xfId="89"/>
    <cellStyle name="Обычный 2 15 4" xfId="90"/>
    <cellStyle name="Обычный 2 15 5" xfId="91"/>
    <cellStyle name="Обычный 2 15 6" xfId="92"/>
    <cellStyle name="Обычный 2 15 7" xfId="93"/>
    <cellStyle name="Обычный 2 15 8" xfId="94"/>
    <cellStyle name="Обычный 2 15 9" xfId="95"/>
    <cellStyle name="Обычный 2 16" xfId="96"/>
    <cellStyle name="Обычный 2 16 2" xfId="97"/>
    <cellStyle name="Обычный 2 16 3" xfId="98"/>
    <cellStyle name="Обычный 2 17" xfId="99"/>
    <cellStyle name="Обычный 2 18" xfId="100"/>
    <cellStyle name="Обычный 2 2" xfId="7"/>
    <cellStyle name="Обычный 2 2 2" xfId="8"/>
    <cellStyle name="Обычный 2 2 2 2" xfId="102"/>
    <cellStyle name="Обычный 2 2 2 3" xfId="101"/>
    <cellStyle name="Обычный 2 3" xfId="36"/>
    <cellStyle name="Обычный 2 3 10" xfId="104"/>
    <cellStyle name="Обычный 2 3 10 2" xfId="105"/>
    <cellStyle name="Обычный 2 3 10 3" xfId="106"/>
    <cellStyle name="Обычный 2 3 10 4" xfId="107"/>
    <cellStyle name="Обычный 2 3 10 5" xfId="108"/>
    <cellStyle name="Обычный 2 3 11" xfId="109"/>
    <cellStyle name="Обычный 2 3 12" xfId="110"/>
    <cellStyle name="Обычный 2 3 12 2" xfId="111"/>
    <cellStyle name="Обычный 2 3 12 2 2" xfId="112"/>
    <cellStyle name="Обычный 2 3 12 3" xfId="113"/>
    <cellStyle name="Обычный 2 3 12 4" xfId="114"/>
    <cellStyle name="Обычный 2 3 13" xfId="115"/>
    <cellStyle name="Обычный 2 3 13 2" xfId="116"/>
    <cellStyle name="Обычный 2 3 13 3" xfId="117"/>
    <cellStyle name="Обычный 2 3 14" xfId="118"/>
    <cellStyle name="Обычный 2 3 14 2" xfId="119"/>
    <cellStyle name="Обычный 2 3 14 2 2" xfId="120"/>
    <cellStyle name="Обычный 2 3 15" xfId="103"/>
    <cellStyle name="Обычный 2 3 2" xfId="44"/>
    <cellStyle name="Обычный 2 3 2 10" xfId="121"/>
    <cellStyle name="Обычный 2 3 2 11" xfId="202"/>
    <cellStyle name="Обычный 2 3 2 2" xfId="122"/>
    <cellStyle name="Обычный 2 3 2 2 2" xfId="123"/>
    <cellStyle name="Обычный 2 3 2 2 3" xfId="124"/>
    <cellStyle name="Обычный 2 3 2 3" xfId="125"/>
    <cellStyle name="Обычный 2 3 2 4" xfId="126"/>
    <cellStyle name="Обычный 2 3 2 5" xfId="127"/>
    <cellStyle name="Обычный 2 3 2 6" xfId="128"/>
    <cellStyle name="Обычный 2 3 2 7" xfId="129"/>
    <cellStyle name="Обычный 2 3 2 8" xfId="130"/>
    <cellStyle name="Обычный 2 3 2 9" xfId="131"/>
    <cellStyle name="Обычный 2 3 3" xfId="132"/>
    <cellStyle name="Обычный 2 3 3 2" xfId="133"/>
    <cellStyle name="Обычный 2 3 3 3" xfId="134"/>
    <cellStyle name="Обычный 2 3 3 4" xfId="135"/>
    <cellStyle name="Обычный 2 3 4" xfId="136"/>
    <cellStyle name="Обычный 2 3 4 2" xfId="137"/>
    <cellStyle name="Обычный 2 3 4 2 2" xfId="138"/>
    <cellStyle name="Обычный 2 3 4 2 3" xfId="139"/>
    <cellStyle name="Обычный 2 3 4 2 4" xfId="140"/>
    <cellStyle name="Обычный 2 3 4 2 5" xfId="141"/>
    <cellStyle name="Обычный 2 3 4 3" xfId="142"/>
    <cellStyle name="Обычный 2 3 5" xfId="143"/>
    <cellStyle name="Обычный 2 3 5 2" xfId="144"/>
    <cellStyle name="Обычный 2 3 5 3" xfId="145"/>
    <cellStyle name="Обычный 2 3 5 4" xfId="146"/>
    <cellStyle name="Обычный 2 3 5 5" xfId="147"/>
    <cellStyle name="Обычный 2 3 5 6" xfId="148"/>
    <cellStyle name="Обычный 2 3 5 7" xfId="149"/>
    <cellStyle name="Обычный 2 3 5 8" xfId="150"/>
    <cellStyle name="Обычный 2 3 6" xfId="151"/>
    <cellStyle name="Обычный 2 3 7" xfId="152"/>
    <cellStyle name="Обычный 2 3 7 2" xfId="153"/>
    <cellStyle name="Обычный 2 3 7 3" xfId="154"/>
    <cellStyle name="Обычный 2 3 8" xfId="155"/>
    <cellStyle name="Обычный 2 3 9" xfId="156"/>
    <cellStyle name="Обычный 2 4" xfId="45"/>
    <cellStyle name="Обычный 2 4 2" xfId="158"/>
    <cellStyle name="Обычный 2 4 3" xfId="50"/>
    <cellStyle name="Обычный 2 4 3 2" xfId="160"/>
    <cellStyle name="Обычный 2 4 3 3" xfId="161"/>
    <cellStyle name="Обычный 2 4 3 4" xfId="159"/>
    <cellStyle name="Обычный 2 4 4" xfId="162"/>
    <cellStyle name="Обычный 2 4 5" xfId="157"/>
    <cellStyle name="Обычный 2 5" xfId="46"/>
    <cellStyle name="Обычный 2 5 2" xfId="163"/>
    <cellStyle name="Обычный 2 5 9" xfId="164"/>
    <cellStyle name="Обычный 2 6" xfId="165"/>
    <cellStyle name="Обычный 2 6 2" xfId="166"/>
    <cellStyle name="Обычный 2 6 3" xfId="167"/>
    <cellStyle name="Обычный 2 6 3 2" xfId="168"/>
    <cellStyle name="Обычный 2 7" xfId="42"/>
    <cellStyle name="Обычный 2 7 2" xfId="169"/>
    <cellStyle name="Обычный 2 8" xfId="170"/>
    <cellStyle name="Обычный 2 8 3" xfId="208"/>
    <cellStyle name="Обычный 2 9" xfId="171"/>
    <cellStyle name="Обычный 3" xfId="9"/>
    <cellStyle name="Обычный 3 2" xfId="38"/>
    <cellStyle name="Обычный 3 2 2" xfId="10"/>
    <cellStyle name="Обычный 3 2 2 2" xfId="174"/>
    <cellStyle name="Обычный 3 2 3" xfId="173"/>
    <cellStyle name="Обычный 3 3" xfId="48"/>
    <cellStyle name="Обычный 3 4" xfId="172"/>
    <cellStyle name="Обычный 4" xfId="11"/>
    <cellStyle name="Обычный 5" xfId="12"/>
    <cellStyle name="Обычный 5 2 3" xfId="13"/>
    <cellStyle name="Обычный 5 2 3 11 2" xfId="175"/>
    <cellStyle name="Обычный 5 2 3 2" xfId="37"/>
    <cellStyle name="Обычный 5 2 3 2 2" xfId="177"/>
    <cellStyle name="Обычный 5 2 3 2 3" xfId="178"/>
    <cellStyle name="Обычный 5 2 3 2 4" xfId="179"/>
    <cellStyle name="Обычный 5 2 3 2 5" xfId="180"/>
    <cellStyle name="Обычный 5 2 3 2 6" xfId="181"/>
    <cellStyle name="Обычный 5 2 3 2 7" xfId="176"/>
    <cellStyle name="Обычный 5 2 3 3" xfId="182"/>
    <cellStyle name="Обычный 5 2 3 4" xfId="183"/>
    <cellStyle name="Обычный 5 2 3 4 2" xfId="184"/>
    <cellStyle name="Обычный 5 2 3 5" xfId="185"/>
    <cellStyle name="Обычный 5 2 3 6" xfId="186"/>
    <cellStyle name="Обычный 5 2 3 7" xfId="187"/>
    <cellStyle name="Обычный 5 2 3 7 2" xfId="188"/>
    <cellStyle name="Обычный 5 2 3 9" xfId="189"/>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8 3" xfId="196"/>
    <cellStyle name="Обычный 9" xfId="21"/>
    <cellStyle name="Обычный_111040" xfId="22"/>
    <cellStyle name="Обычный_Kнига5" xfId="194"/>
    <cellStyle name="Обычный_бредятина" xfId="23"/>
    <cellStyle name="Обычный_График к заявке на ТТО и ХО-сады 2012 год" xfId="201"/>
    <cellStyle name="Обычный_Копия Защита в экономике. УО и ДО" xfId="24"/>
    <cellStyle name="Обычный_расчеты 110100 - 260 вид" xfId="55"/>
    <cellStyle name="Обычный_шаблон" xfId="25"/>
    <cellStyle name="Обычный_шаблон 2 2" xfId="43"/>
    <cellStyle name="Процентный 3" xfId="26"/>
    <cellStyle name="Процентный 4" xfId="27"/>
    <cellStyle name="Финансовый" xfId="28" builtinId="3"/>
    <cellStyle name="Финансовый 10" xfId="53"/>
    <cellStyle name="Финансовый 11" xfId="58"/>
    <cellStyle name="Финансовый 11 2" xfId="205"/>
    <cellStyle name="Финансовый 12" xfId="204"/>
    <cellStyle name="Финансовый 13" xfId="207"/>
    <cellStyle name="Финансовый 14" xfId="200"/>
    <cellStyle name="Финансовый 2" xfId="29"/>
    <cellStyle name="Финансовый 2 2" xfId="30"/>
    <cellStyle name="Финансовый 2 3" xfId="190"/>
    <cellStyle name="Финансовый 3" xfId="31"/>
    <cellStyle name="Финансовый 3 2" xfId="40"/>
    <cellStyle name="Финансовый 3 2 2" xfId="191"/>
    <cellStyle name="Финансовый 3 2 3" xfId="51"/>
    <cellStyle name="Финансовый 3 3" xfId="54"/>
    <cellStyle name="Финансовый 4" xfId="32"/>
    <cellStyle name="Финансовый 5" xfId="33"/>
    <cellStyle name="Финансовый 6" xfId="39"/>
    <cellStyle name="Финансовый 7" xfId="34"/>
    <cellStyle name="Финансовый 8" xfId="35"/>
    <cellStyle name="Финансовый 9" xfId="49"/>
  </cellStyles>
  <dxfs count="14">
    <dxf>
      <font>
        <color rgb="FFFF0000"/>
      </font>
    </dxf>
    <dxf>
      <font>
        <condense val="0"/>
        <extend val="0"/>
        <color indexed="9"/>
      </font>
    </dxf>
    <dxf>
      <font>
        <color rgb="FFFF0000"/>
      </font>
    </dxf>
    <dxf>
      <font>
        <condense val="0"/>
        <extend val="0"/>
        <color indexed="9"/>
      </font>
    </dxf>
    <dxf>
      <font>
        <color rgb="FFFF0000"/>
      </font>
    </dxf>
    <dxf>
      <font>
        <condense val="0"/>
        <extend val="0"/>
        <color indexed="9"/>
      </font>
    </dxf>
    <dxf>
      <font>
        <color rgb="FFFF0000"/>
      </font>
    </dxf>
    <dxf>
      <font>
        <color rgb="FFFF0000"/>
      </font>
    </dxf>
    <dxf>
      <font>
        <condense val="0"/>
        <extend val="0"/>
        <color indexed="9"/>
      </font>
    </dxf>
    <dxf>
      <font>
        <color rgb="FFFF0000"/>
      </font>
    </dxf>
    <dxf>
      <font>
        <condense val="0"/>
        <extend val="0"/>
        <color indexed="9"/>
      </font>
    </dxf>
    <dxf>
      <font>
        <color rgb="FFFF0000"/>
      </font>
    </dxf>
    <dxf>
      <font>
        <condense val="0"/>
        <extend val="0"/>
        <color indexed="9"/>
      </font>
    </dxf>
    <dxf>
      <font>
        <condense val="0"/>
        <extend val="0"/>
        <color indexed="9"/>
      </font>
    </dxf>
  </dxfs>
  <tableStyles count="0" defaultTableStyle="TableStyleMedium2" defaultPivotStyle="PivotStyleLight16"/>
  <colors>
    <mruColors>
      <color rgb="FF66FF99"/>
      <color rgb="FFE9F0DA"/>
      <color rgb="FFFFCCFF"/>
      <color rgb="FFFAB4F0"/>
      <color rgb="FF4BE636"/>
      <color rgb="FF89EB95"/>
      <color rgb="FF9E4BDD"/>
      <color rgb="FFFF66FF"/>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1041;&#1102;&#1076;&#1078;&#1077;&#1090;%202018%20&#1044;&#1086;&#1087;&#1050;&#1056;%2095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ain\&#1055;&#1083;&#1072;&#1085;&#1086;&#1074;&#1099;&#1081;\&#1041;&#1070;&#1044;&#1046;&#1045;&#1058;%202022\&#1047;&#1072;&#1082;&#1086;&#1085;%20&#1082;&#1088;&#1072;&#1103;%20&#1085;&#1072;%202022-2024%20&#1087;&#1088;&#1086;&#1077;&#1082;&#1090;\11%20&#1056;&#1072;&#1089;&#1095;&#1077;&#1090;&#1085;&#1099;&#1077;%20&#1092;&#1072;&#1081;&#1083;&#1099;\&#1047;&#1072;&#1087;&#1086;&#1083;&#1085;&#1077;&#1085;&#1099;&#1077;%20&#1090;&#1072;&#1073;&#1083;&#1080;&#1094;&#1099;\&#1057;&#1072;&#1076;&#1099;\&#1056;&#1072;&#1073;&#1086;&#1095;&#1072;&#1103;%20&#1060;&#1052;&#1054;%20475%20&#1085;&#1072;%202022%20&#1057;&#1040;&#1044;&#106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2016"/>
      <sheetName val="план 17"/>
      <sheetName val="бюджет 2018"/>
      <sheetName val="Лист1"/>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разовательная"/>
      <sheetName val="Передача полномочий"/>
      <sheetName val=" КЦСР 0210075880 Расчет ФМО"/>
      <sheetName val="ДопКР"/>
    </sheetNames>
    <sheetDataSet>
      <sheetData sheetId="0"/>
      <sheetData sheetId="1"/>
      <sheetData sheetId="2">
        <row r="16">
          <cell r="AQ16">
            <v>688700</v>
          </cell>
        </row>
        <row r="23">
          <cell r="D23">
            <v>302</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7.bin"/><Relationship Id="rId7" Type="http://schemas.openxmlformats.org/officeDocument/2006/relationships/comments" Target="../comments2.xml"/><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vmlDrawing" Target="../drawings/vmlDrawing2.vml"/><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97.bin"/><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05.bin"/><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13.bin"/><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22.bin"/><Relationship Id="rId3" Type="http://schemas.openxmlformats.org/officeDocument/2006/relationships/printerSettings" Target="../printerSettings/printerSettings117.bin"/><Relationship Id="rId7" Type="http://schemas.openxmlformats.org/officeDocument/2006/relationships/printerSettings" Target="../printerSettings/printerSettings121.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11" Type="http://schemas.openxmlformats.org/officeDocument/2006/relationships/comments" Target="../comments3.xml"/><Relationship Id="rId5" Type="http://schemas.openxmlformats.org/officeDocument/2006/relationships/printerSettings" Target="../printerSettings/printerSettings119.bin"/><Relationship Id="rId10" Type="http://schemas.openxmlformats.org/officeDocument/2006/relationships/vmlDrawing" Target="../drawings/vmlDrawing3.vml"/><Relationship Id="rId4" Type="http://schemas.openxmlformats.org/officeDocument/2006/relationships/printerSettings" Target="../printerSettings/printerSettings118.bin"/><Relationship Id="rId9" Type="http://schemas.openxmlformats.org/officeDocument/2006/relationships/printerSettings" Target="../printerSettings/printerSettings123.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31.bin"/><Relationship Id="rId3" Type="http://schemas.openxmlformats.org/officeDocument/2006/relationships/printerSettings" Target="../printerSettings/printerSettings126.bin"/><Relationship Id="rId7" Type="http://schemas.openxmlformats.org/officeDocument/2006/relationships/printerSettings" Target="../printerSettings/printerSettings130.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6" Type="http://schemas.openxmlformats.org/officeDocument/2006/relationships/printerSettings" Target="../printerSettings/printerSettings129.bin"/><Relationship Id="rId5" Type="http://schemas.openxmlformats.org/officeDocument/2006/relationships/printerSettings" Target="../printerSettings/printerSettings128.bin"/><Relationship Id="rId4" Type="http://schemas.openxmlformats.org/officeDocument/2006/relationships/printerSettings" Target="../printerSettings/printerSettings127.bin"/><Relationship Id="rId9" Type="http://schemas.openxmlformats.org/officeDocument/2006/relationships/printerSettings" Target="../printerSettings/printerSettings132.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40.bin"/><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 Id="rId9" Type="http://schemas.openxmlformats.org/officeDocument/2006/relationships/printerSettings" Target="../printerSettings/printerSettings14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4" Type="http://schemas.openxmlformats.org/officeDocument/2006/relationships/printerSettings" Target="../printerSettings/printerSettings14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58.bin"/><Relationship Id="rId3" Type="http://schemas.openxmlformats.org/officeDocument/2006/relationships/printerSettings" Target="../printerSettings/printerSettings153.bin"/><Relationship Id="rId7" Type="http://schemas.openxmlformats.org/officeDocument/2006/relationships/printerSettings" Target="../printerSettings/printerSettings157.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6" Type="http://schemas.openxmlformats.org/officeDocument/2006/relationships/printerSettings" Target="../printerSettings/printerSettings156.bin"/><Relationship Id="rId5" Type="http://schemas.openxmlformats.org/officeDocument/2006/relationships/printerSettings" Target="../printerSettings/printerSettings155.bin"/><Relationship Id="rId4" Type="http://schemas.openxmlformats.org/officeDocument/2006/relationships/printerSettings" Target="../printerSettings/printerSettings154.bin"/><Relationship Id="rId9" Type="http://schemas.openxmlformats.org/officeDocument/2006/relationships/printerSettings" Target="../printerSettings/printerSettings159.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167.bin"/><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 Id="rId9" Type="http://schemas.openxmlformats.org/officeDocument/2006/relationships/printerSettings" Target="../printerSettings/printerSettings16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72.bin"/><Relationship Id="rId2" Type="http://schemas.openxmlformats.org/officeDocument/2006/relationships/printerSettings" Target="../printerSettings/printerSettings171.bin"/><Relationship Id="rId1" Type="http://schemas.openxmlformats.org/officeDocument/2006/relationships/printerSettings" Target="../printerSettings/printerSettings170.bin"/><Relationship Id="rId4" Type="http://schemas.openxmlformats.org/officeDocument/2006/relationships/printerSettings" Target="../printerSettings/printerSettings173.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76.bin"/><Relationship Id="rId2" Type="http://schemas.openxmlformats.org/officeDocument/2006/relationships/printerSettings" Target="../printerSettings/printerSettings175.bin"/><Relationship Id="rId1" Type="http://schemas.openxmlformats.org/officeDocument/2006/relationships/printerSettings" Target="../printerSettings/printerSettings174.bin"/><Relationship Id="rId4" Type="http://schemas.openxmlformats.org/officeDocument/2006/relationships/printerSettings" Target="../printerSettings/printerSettings17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80.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4" Type="http://schemas.openxmlformats.org/officeDocument/2006/relationships/printerSettings" Target="../printerSettings/printerSettings18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comments" Target="../comments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vmlDrawing" Target="../drawings/vmlDrawing1.v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10" Type="http://schemas.openxmlformats.org/officeDocument/2006/relationships/printerSettings" Target="../printerSettings/printerSettings41.bin"/><Relationship Id="rId4" Type="http://schemas.openxmlformats.org/officeDocument/2006/relationships/printerSettings" Target="../printerSettings/printerSettings35.bin"/><Relationship Id="rId9"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49.bin"/><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10" Type="http://schemas.openxmlformats.org/officeDocument/2006/relationships/printerSettings" Target="../printerSettings/printerSettings51.bin"/><Relationship Id="rId4" Type="http://schemas.openxmlformats.org/officeDocument/2006/relationships/printerSettings" Target="../printerSettings/printerSettings45.bin"/><Relationship Id="rId9" Type="http://schemas.openxmlformats.org/officeDocument/2006/relationships/printerSettings" Target="../printerSettings/printerSettings50.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59.bin"/><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outlinePr summaryBelow="0"/>
    <pageSetUpPr fitToPage="1"/>
  </sheetPr>
  <dimension ref="A1:T69"/>
  <sheetViews>
    <sheetView showGridLines="0" topLeftCell="I1" workbookViewId="0">
      <pane ySplit="7" topLeftCell="A8" activePane="bottomLeft" state="frozen"/>
      <selection activeCell="I1" sqref="I1"/>
      <selection pane="bottomLeft" activeCell="T19" sqref="T19"/>
    </sheetView>
  </sheetViews>
  <sheetFormatPr defaultRowHeight="12.75" customHeight="1" x14ac:dyDescent="0.2"/>
  <cols>
    <col min="1" max="1" width="16.28515625" customWidth="1"/>
    <col min="2" max="2" width="32.7109375" customWidth="1"/>
    <col min="3" max="3" width="6.140625" customWidth="1"/>
    <col min="4" max="4" width="27.85546875" customWidth="1"/>
    <col min="5" max="5" width="10.42578125" customWidth="1"/>
    <col min="6" max="6" width="18.5703125" customWidth="1"/>
    <col min="7" max="7" width="7.28515625" customWidth="1"/>
    <col min="8" max="8" width="14" customWidth="1"/>
    <col min="9" max="9" width="9.140625" customWidth="1"/>
    <col min="10" max="10" width="22.140625" customWidth="1"/>
    <col min="11" max="11" width="6.5703125" customWidth="1"/>
    <col min="12" max="12" width="14.42578125" customWidth="1"/>
    <col min="13" max="13" width="6.5703125" customWidth="1"/>
    <col min="14" max="14" width="21.140625" customWidth="1"/>
    <col min="15" max="15" width="19.7109375" customWidth="1"/>
    <col min="16" max="16" width="17" customWidth="1"/>
    <col min="17" max="17" width="16.42578125" customWidth="1"/>
    <col min="18" max="18" width="16.5703125" bestFit="1" customWidth="1"/>
    <col min="20" max="20" width="20.7109375" customWidth="1"/>
  </cols>
  <sheetData>
    <row r="1" spans="1:20" ht="26.25" customHeight="1" x14ac:dyDescent="0.2">
      <c r="A1" s="2161" t="s">
        <v>1318</v>
      </c>
      <c r="B1" s="2161"/>
      <c r="C1" s="2161"/>
      <c r="D1" s="2161"/>
      <c r="E1" s="2161"/>
      <c r="F1" s="2161"/>
      <c r="G1" s="2161"/>
      <c r="H1" s="2161"/>
      <c r="I1" s="2161"/>
      <c r="J1" s="2161"/>
      <c r="K1" s="2161"/>
      <c r="L1" s="2161"/>
      <c r="M1" s="2161"/>
      <c r="N1" s="2161"/>
      <c r="O1" s="2161"/>
      <c r="P1" s="2161"/>
      <c r="R1" s="700"/>
      <c r="S1" s="700"/>
      <c r="T1" s="700"/>
    </row>
    <row r="2" spans="1:20" ht="13.5" customHeight="1" x14ac:dyDescent="0.2">
      <c r="A2" s="128" t="s">
        <v>47</v>
      </c>
      <c r="B2" s="1"/>
      <c r="C2" s="1"/>
      <c r="D2" s="1"/>
      <c r="E2" s="1"/>
      <c r="F2" s="1"/>
      <c r="G2" s="1"/>
      <c r="H2" s="1"/>
      <c r="I2" s="1"/>
      <c r="Q2" s="700"/>
      <c r="R2" s="701"/>
      <c r="T2" s="701"/>
    </row>
    <row r="3" spans="1:20" ht="15" customHeight="1" x14ac:dyDescent="0.2">
      <c r="A3" s="2159" t="s">
        <v>1162</v>
      </c>
      <c r="B3" s="2160"/>
      <c r="C3" s="2160"/>
      <c r="D3" s="2160"/>
      <c r="E3" s="2160"/>
      <c r="F3" s="2160"/>
      <c r="G3" s="2160"/>
      <c r="H3" s="2160"/>
      <c r="I3" s="2160"/>
      <c r="J3" s="2160"/>
      <c r="K3" s="2160"/>
      <c r="L3" s="130"/>
      <c r="M3" s="129"/>
      <c r="N3" s="131">
        <v>72910000</v>
      </c>
      <c r="O3" s="131">
        <v>69188100</v>
      </c>
      <c r="P3" s="131">
        <v>67502600</v>
      </c>
      <c r="Q3" s="701"/>
    </row>
    <row r="4" spans="1:20" ht="15" customHeight="1" x14ac:dyDescent="0.2">
      <c r="A4" s="1592"/>
      <c r="B4" s="1593"/>
      <c r="C4" s="1593"/>
      <c r="D4" s="1593"/>
      <c r="E4" s="1593"/>
      <c r="F4" s="1593"/>
      <c r="G4" s="1593"/>
      <c r="H4" s="1593"/>
      <c r="I4" s="1593"/>
      <c r="J4" s="1593"/>
      <c r="K4" s="1593"/>
      <c r="L4" s="1593"/>
      <c r="M4" s="129"/>
      <c r="N4" s="131"/>
      <c r="O4" s="131"/>
      <c r="P4" s="131"/>
      <c r="Q4" s="701"/>
    </row>
    <row r="5" spans="1:20" ht="15" customHeight="1" x14ac:dyDescent="0.2">
      <c r="A5" s="2159" t="s">
        <v>556</v>
      </c>
      <c r="B5" s="2160"/>
      <c r="C5" s="2160"/>
      <c r="D5" s="2160"/>
      <c r="E5" s="2160"/>
      <c r="F5" s="2160"/>
      <c r="G5" s="2160"/>
      <c r="H5" s="2160"/>
      <c r="I5" s="2160"/>
      <c r="J5" s="2160"/>
      <c r="K5" s="2160"/>
      <c r="L5" s="130"/>
      <c r="M5" s="129"/>
      <c r="N5" s="132">
        <v>6738600</v>
      </c>
      <c r="O5" s="132">
        <v>3766800</v>
      </c>
      <c r="P5" s="132">
        <v>2081300</v>
      </c>
      <c r="Q5" s="411"/>
    </row>
    <row r="6" spans="1:20" ht="26.25" customHeight="1" x14ac:dyDescent="0.2">
      <c r="A6" s="556" t="s">
        <v>38</v>
      </c>
      <c r="B6" s="556" t="s">
        <v>37</v>
      </c>
      <c r="C6" s="556" t="s">
        <v>98</v>
      </c>
      <c r="D6" s="556" t="s">
        <v>36</v>
      </c>
      <c r="E6" s="556" t="s">
        <v>35</v>
      </c>
      <c r="F6" s="556" t="s">
        <v>97</v>
      </c>
      <c r="G6" s="556" t="s">
        <v>96</v>
      </c>
      <c r="H6" s="556" t="s">
        <v>33</v>
      </c>
      <c r="I6" s="556" t="s">
        <v>32</v>
      </c>
      <c r="J6" s="556" t="s">
        <v>31</v>
      </c>
      <c r="K6" s="556" t="s">
        <v>30</v>
      </c>
      <c r="L6" s="556" t="s">
        <v>29</v>
      </c>
      <c r="M6" s="556" t="s">
        <v>28</v>
      </c>
      <c r="N6" s="556" t="s">
        <v>1057</v>
      </c>
      <c r="O6" s="556" t="s">
        <v>1058</v>
      </c>
      <c r="P6" s="556" t="s">
        <v>1059</v>
      </c>
      <c r="Q6" s="139"/>
    </row>
    <row r="7" spans="1:20" ht="13.5" x14ac:dyDescent="0.25">
      <c r="A7" s="557" t="s">
        <v>756</v>
      </c>
      <c r="B7" s="558"/>
      <c r="C7" s="559"/>
      <c r="D7" s="558"/>
      <c r="E7" s="559"/>
      <c r="F7" s="558"/>
      <c r="G7" s="559"/>
      <c r="H7" s="558"/>
      <c r="I7" s="559"/>
      <c r="J7" s="558"/>
      <c r="K7" s="559"/>
      <c r="L7" s="558"/>
      <c r="M7" s="559"/>
      <c r="N7" s="560">
        <f>SUBTOTAL(9,N8:N57)</f>
        <v>6623700</v>
      </c>
      <c r="O7" s="560">
        <f>SUBTOTAL(9,O8:O57)</f>
        <v>3651900</v>
      </c>
      <c r="P7" s="560">
        <f>SUBTOTAL(9,P8:P57)</f>
        <v>1966400</v>
      </c>
      <c r="Q7" s="140"/>
    </row>
    <row r="8" spans="1:20" ht="36.75" customHeight="1" x14ac:dyDescent="0.2">
      <c r="A8" s="1971" t="s">
        <v>4</v>
      </c>
      <c r="B8" s="287" t="s">
        <v>1994</v>
      </c>
      <c r="C8" s="743" t="s">
        <v>1060</v>
      </c>
      <c r="D8" s="742" t="s">
        <v>1844</v>
      </c>
      <c r="E8" s="743" t="s">
        <v>1845</v>
      </c>
      <c r="F8" s="742" t="s">
        <v>100</v>
      </c>
      <c r="G8" s="743" t="s">
        <v>99</v>
      </c>
      <c r="H8" s="742" t="s">
        <v>1313</v>
      </c>
      <c r="I8" s="743" t="s">
        <v>1314</v>
      </c>
      <c r="J8" s="742" t="s">
        <v>3</v>
      </c>
      <c r="K8" s="743" t="s">
        <v>991</v>
      </c>
      <c r="L8" s="742" t="s">
        <v>26</v>
      </c>
      <c r="M8" s="743" t="s">
        <v>25</v>
      </c>
      <c r="N8" s="745">
        <v>443300</v>
      </c>
      <c r="O8" s="745">
        <v>465200</v>
      </c>
      <c r="P8" s="746">
        <v>465200</v>
      </c>
      <c r="Q8" s="705"/>
    </row>
    <row r="9" spans="1:20" ht="36.75" hidden="1" customHeight="1" x14ac:dyDescent="0.2">
      <c r="A9" s="1972" t="s">
        <v>4</v>
      </c>
      <c r="B9" s="287" t="s">
        <v>1994</v>
      </c>
      <c r="C9" s="743" t="s">
        <v>1060</v>
      </c>
      <c r="D9" s="742" t="s">
        <v>1844</v>
      </c>
      <c r="E9" s="743" t="s">
        <v>1845</v>
      </c>
      <c r="F9" s="742" t="s">
        <v>100</v>
      </c>
      <c r="G9" s="743" t="s">
        <v>99</v>
      </c>
      <c r="H9" s="742" t="s">
        <v>1313</v>
      </c>
      <c r="I9" s="743" t="s">
        <v>1314</v>
      </c>
      <c r="J9" s="742" t="s">
        <v>3</v>
      </c>
      <c r="K9" s="743" t="s">
        <v>991</v>
      </c>
      <c r="L9" s="742" t="s">
        <v>106</v>
      </c>
      <c r="M9" s="743" t="s">
        <v>1015</v>
      </c>
      <c r="N9" s="745">
        <v>93700</v>
      </c>
      <c r="O9" s="745"/>
      <c r="P9" s="746"/>
      <c r="Q9" s="705"/>
    </row>
    <row r="10" spans="1:20" ht="36.75" hidden="1" customHeight="1" x14ac:dyDescent="0.2">
      <c r="A10" s="1972" t="s">
        <v>4</v>
      </c>
      <c r="B10" s="287" t="s">
        <v>1994</v>
      </c>
      <c r="C10" s="743" t="s">
        <v>1060</v>
      </c>
      <c r="D10" s="742" t="s">
        <v>1844</v>
      </c>
      <c r="E10" s="743" t="s">
        <v>1845</v>
      </c>
      <c r="F10" s="742" t="s">
        <v>100</v>
      </c>
      <c r="G10" s="743" t="s">
        <v>99</v>
      </c>
      <c r="H10" s="742" t="s">
        <v>1313</v>
      </c>
      <c r="I10" s="743" t="s">
        <v>1314</v>
      </c>
      <c r="J10" s="742" t="s">
        <v>3</v>
      </c>
      <c r="K10" s="743" t="s">
        <v>991</v>
      </c>
      <c r="L10" s="742" t="s">
        <v>103</v>
      </c>
      <c r="M10" s="743" t="s">
        <v>1019</v>
      </c>
      <c r="N10" s="745">
        <v>3000</v>
      </c>
      <c r="O10" s="745"/>
      <c r="P10" s="746"/>
      <c r="Q10" s="705"/>
    </row>
    <row r="11" spans="1:20" ht="36.75" hidden="1" customHeight="1" x14ac:dyDescent="0.2">
      <c r="A11" s="1972" t="s">
        <v>4</v>
      </c>
      <c r="B11" s="287" t="s">
        <v>1994</v>
      </c>
      <c r="C11" s="743" t="s">
        <v>1060</v>
      </c>
      <c r="D11" s="742" t="s">
        <v>1844</v>
      </c>
      <c r="E11" s="743" t="s">
        <v>1845</v>
      </c>
      <c r="F11" s="742" t="s">
        <v>100</v>
      </c>
      <c r="G11" s="743" t="s">
        <v>99</v>
      </c>
      <c r="H11" s="742" t="s">
        <v>1313</v>
      </c>
      <c r="I11" s="743" t="s">
        <v>1314</v>
      </c>
      <c r="J11" s="742" t="s">
        <v>3</v>
      </c>
      <c r="K11" s="743" t="s">
        <v>991</v>
      </c>
      <c r="L11" s="742" t="s">
        <v>105</v>
      </c>
      <c r="M11" s="743" t="s">
        <v>104</v>
      </c>
      <c r="N11" s="745">
        <v>58300</v>
      </c>
      <c r="O11" s="745"/>
      <c r="P11" s="746"/>
      <c r="Q11" s="705"/>
    </row>
    <row r="12" spans="1:20" ht="36.75" hidden="1" customHeight="1" x14ac:dyDescent="0.2">
      <c r="A12" s="1972" t="s">
        <v>4</v>
      </c>
      <c r="B12" s="287" t="s">
        <v>1994</v>
      </c>
      <c r="C12" s="743" t="s">
        <v>1060</v>
      </c>
      <c r="D12" s="742" t="s">
        <v>1844</v>
      </c>
      <c r="E12" s="743" t="s">
        <v>1845</v>
      </c>
      <c r="F12" s="742" t="s">
        <v>100</v>
      </c>
      <c r="G12" s="743" t="s">
        <v>99</v>
      </c>
      <c r="H12" s="742" t="s">
        <v>1313</v>
      </c>
      <c r="I12" s="743" t="s">
        <v>1314</v>
      </c>
      <c r="J12" s="742" t="s">
        <v>3</v>
      </c>
      <c r="K12" s="743" t="s">
        <v>991</v>
      </c>
      <c r="L12" s="742" t="s">
        <v>610</v>
      </c>
      <c r="M12" s="743" t="s">
        <v>1067</v>
      </c>
      <c r="N12" s="745">
        <v>12400</v>
      </c>
      <c r="O12" s="745"/>
      <c r="P12" s="746"/>
      <c r="Q12" s="705"/>
    </row>
    <row r="13" spans="1:20" ht="36.75" customHeight="1" x14ac:dyDescent="0.2">
      <c r="A13" s="1972" t="s">
        <v>4</v>
      </c>
      <c r="B13" s="287" t="s">
        <v>1994</v>
      </c>
      <c r="C13" s="743" t="s">
        <v>1060</v>
      </c>
      <c r="D13" s="742" t="s">
        <v>1844</v>
      </c>
      <c r="E13" s="743" t="s">
        <v>1845</v>
      </c>
      <c r="F13" s="742" t="s">
        <v>100</v>
      </c>
      <c r="G13" s="743" t="s">
        <v>99</v>
      </c>
      <c r="H13" s="742" t="s">
        <v>1313</v>
      </c>
      <c r="I13" s="743" t="s">
        <v>1314</v>
      </c>
      <c r="J13" s="742" t="s">
        <v>3</v>
      </c>
      <c r="K13" s="743" t="s">
        <v>991</v>
      </c>
      <c r="L13" s="742" t="s">
        <v>1021</v>
      </c>
      <c r="M13" s="743" t="s">
        <v>1061</v>
      </c>
      <c r="N13" s="745">
        <v>275400</v>
      </c>
      <c r="O13" s="745">
        <v>290000</v>
      </c>
      <c r="P13" s="746"/>
      <c r="Q13" s="705"/>
    </row>
    <row r="14" spans="1:20" ht="36.75" hidden="1" customHeight="1" x14ac:dyDescent="0.2">
      <c r="A14" s="1972" t="s">
        <v>4</v>
      </c>
      <c r="B14" s="287" t="s">
        <v>1994</v>
      </c>
      <c r="C14" s="743" t="s">
        <v>1060</v>
      </c>
      <c r="D14" s="742" t="s">
        <v>1844</v>
      </c>
      <c r="E14" s="743" t="s">
        <v>1845</v>
      </c>
      <c r="F14" s="742" t="s">
        <v>100</v>
      </c>
      <c r="G14" s="743" t="s">
        <v>99</v>
      </c>
      <c r="H14" s="742" t="s">
        <v>1313</v>
      </c>
      <c r="I14" s="743" t="s">
        <v>1314</v>
      </c>
      <c r="J14" s="742" t="s">
        <v>3</v>
      </c>
      <c r="K14" s="743" t="s">
        <v>991</v>
      </c>
      <c r="L14" s="742" t="s">
        <v>108</v>
      </c>
      <c r="M14" s="743" t="s">
        <v>107</v>
      </c>
      <c r="N14" s="745">
        <v>45988000</v>
      </c>
      <c r="O14" s="745">
        <v>45105000</v>
      </c>
      <c r="P14" s="746">
        <v>44644200</v>
      </c>
      <c r="Q14" s="705"/>
    </row>
    <row r="15" spans="1:20" ht="36.75" customHeight="1" x14ac:dyDescent="0.2">
      <c r="A15" s="1972" t="s">
        <v>4</v>
      </c>
      <c r="B15" s="287" t="s">
        <v>1994</v>
      </c>
      <c r="C15" s="743" t="s">
        <v>1060</v>
      </c>
      <c r="D15" s="742" t="s">
        <v>1844</v>
      </c>
      <c r="E15" s="743" t="s">
        <v>1845</v>
      </c>
      <c r="F15" s="742" t="s">
        <v>100</v>
      </c>
      <c r="G15" s="743" t="s">
        <v>99</v>
      </c>
      <c r="H15" s="742" t="s">
        <v>1313</v>
      </c>
      <c r="I15" s="743" t="s">
        <v>1314</v>
      </c>
      <c r="J15" s="742" t="s">
        <v>3</v>
      </c>
      <c r="K15" s="743" t="s">
        <v>991</v>
      </c>
      <c r="L15" s="742" t="s">
        <v>1062</v>
      </c>
      <c r="M15" s="743" t="s">
        <v>1063</v>
      </c>
      <c r="N15" s="745">
        <v>1385400</v>
      </c>
      <c r="O15" s="745"/>
      <c r="P15" s="746"/>
      <c r="Q15" s="705"/>
      <c r="R15" s="706"/>
    </row>
    <row r="16" spans="1:20" ht="36.75" customHeight="1" x14ac:dyDescent="0.2">
      <c r="A16" s="1972" t="s">
        <v>4</v>
      </c>
      <c r="B16" s="287" t="s">
        <v>1994</v>
      </c>
      <c r="C16" s="743" t="s">
        <v>1060</v>
      </c>
      <c r="D16" s="742" t="s">
        <v>1844</v>
      </c>
      <c r="E16" s="743" t="s">
        <v>1845</v>
      </c>
      <c r="F16" s="742" t="s">
        <v>100</v>
      </c>
      <c r="G16" s="743" t="s">
        <v>99</v>
      </c>
      <c r="H16" s="742" t="s">
        <v>1313</v>
      </c>
      <c r="I16" s="743" t="s">
        <v>1314</v>
      </c>
      <c r="J16" s="742" t="s">
        <v>3</v>
      </c>
      <c r="K16" s="743" t="s">
        <v>991</v>
      </c>
      <c r="L16" s="742" t="s">
        <v>23</v>
      </c>
      <c r="M16" s="743" t="s">
        <v>22</v>
      </c>
      <c r="N16" s="745">
        <v>351200</v>
      </c>
      <c r="O16" s="745">
        <v>373900</v>
      </c>
      <c r="P16" s="746"/>
      <c r="Q16" s="705"/>
    </row>
    <row r="17" spans="1:17" ht="36.75" hidden="1" customHeight="1" x14ac:dyDescent="0.2">
      <c r="A17" s="1972" t="s">
        <v>4</v>
      </c>
      <c r="B17" s="287" t="s">
        <v>1994</v>
      </c>
      <c r="C17" s="743" t="s">
        <v>1060</v>
      </c>
      <c r="D17" s="742" t="s">
        <v>1844</v>
      </c>
      <c r="E17" s="743" t="s">
        <v>1845</v>
      </c>
      <c r="F17" s="742" t="s">
        <v>100</v>
      </c>
      <c r="G17" s="743" t="s">
        <v>99</v>
      </c>
      <c r="H17" s="742" t="s">
        <v>1313</v>
      </c>
      <c r="I17" s="743" t="s">
        <v>1314</v>
      </c>
      <c r="J17" s="742" t="s">
        <v>3</v>
      </c>
      <c r="K17" s="743" t="s">
        <v>991</v>
      </c>
      <c r="L17" s="742" t="s">
        <v>930</v>
      </c>
      <c r="M17" s="743" t="s">
        <v>1132</v>
      </c>
      <c r="N17" s="745">
        <v>5000</v>
      </c>
      <c r="O17" s="745"/>
      <c r="P17" s="746"/>
      <c r="Q17" s="705"/>
    </row>
    <row r="18" spans="1:17" ht="36.75" hidden="1" customHeight="1" x14ac:dyDescent="0.2">
      <c r="A18" s="1972" t="s">
        <v>4</v>
      </c>
      <c r="B18" s="287" t="s">
        <v>1994</v>
      </c>
      <c r="C18" s="743" t="s">
        <v>1060</v>
      </c>
      <c r="D18" s="742" t="s">
        <v>1844</v>
      </c>
      <c r="E18" s="743" t="s">
        <v>1845</v>
      </c>
      <c r="F18" s="742" t="s">
        <v>100</v>
      </c>
      <c r="G18" s="743" t="s">
        <v>99</v>
      </c>
      <c r="H18" s="742" t="s">
        <v>1313</v>
      </c>
      <c r="I18" s="743" t="s">
        <v>1314</v>
      </c>
      <c r="J18" s="742" t="s">
        <v>3</v>
      </c>
      <c r="K18" s="743" t="s">
        <v>991</v>
      </c>
      <c r="L18" s="742" t="s">
        <v>110</v>
      </c>
      <c r="M18" s="743" t="s">
        <v>109</v>
      </c>
      <c r="N18" s="745">
        <v>13776300</v>
      </c>
      <c r="O18" s="745">
        <v>13498200</v>
      </c>
      <c r="P18" s="746">
        <v>13359000</v>
      </c>
      <c r="Q18" s="705"/>
    </row>
    <row r="19" spans="1:17" ht="36.75" customHeight="1" x14ac:dyDescent="0.2">
      <c r="A19" s="1972" t="s">
        <v>4</v>
      </c>
      <c r="B19" s="287" t="s">
        <v>1994</v>
      </c>
      <c r="C19" s="743" t="s">
        <v>1060</v>
      </c>
      <c r="D19" s="742" t="s">
        <v>1844</v>
      </c>
      <c r="E19" s="743" t="s">
        <v>1845</v>
      </c>
      <c r="F19" s="742" t="s">
        <v>100</v>
      </c>
      <c r="G19" s="743" t="s">
        <v>99</v>
      </c>
      <c r="H19" s="742" t="s">
        <v>1313</v>
      </c>
      <c r="I19" s="743" t="s">
        <v>1314</v>
      </c>
      <c r="J19" s="742" t="s">
        <v>3</v>
      </c>
      <c r="K19" s="743" t="s">
        <v>991</v>
      </c>
      <c r="L19" s="742" t="s">
        <v>78</v>
      </c>
      <c r="M19" s="743" t="s">
        <v>1995</v>
      </c>
      <c r="N19" s="745">
        <v>33600</v>
      </c>
      <c r="O19" s="745"/>
      <c r="P19" s="746"/>
      <c r="Q19" s="705"/>
    </row>
    <row r="20" spans="1:17" ht="36.75" customHeight="1" x14ac:dyDescent="0.2">
      <c r="A20" s="1972" t="s">
        <v>4</v>
      </c>
      <c r="B20" s="287" t="s">
        <v>1994</v>
      </c>
      <c r="C20" s="743" t="s">
        <v>1060</v>
      </c>
      <c r="D20" s="742" t="s">
        <v>1844</v>
      </c>
      <c r="E20" s="743" t="s">
        <v>1845</v>
      </c>
      <c r="F20" s="742" t="s">
        <v>100</v>
      </c>
      <c r="G20" s="743" t="s">
        <v>99</v>
      </c>
      <c r="H20" s="742" t="s">
        <v>1313</v>
      </c>
      <c r="I20" s="743" t="s">
        <v>1314</v>
      </c>
      <c r="J20" s="742" t="s">
        <v>3</v>
      </c>
      <c r="K20" s="743" t="s">
        <v>991</v>
      </c>
      <c r="L20" s="742" t="s">
        <v>21</v>
      </c>
      <c r="M20" s="743" t="s">
        <v>20</v>
      </c>
      <c r="N20" s="745">
        <v>654400</v>
      </c>
      <c r="O20" s="745">
        <v>700800</v>
      </c>
      <c r="P20" s="746">
        <v>700800</v>
      </c>
      <c r="Q20" s="705"/>
    </row>
    <row r="21" spans="1:17" ht="36.75" customHeight="1" x14ac:dyDescent="0.2">
      <c r="A21" s="1972" t="s">
        <v>4</v>
      </c>
      <c r="B21" s="287" t="s">
        <v>1994</v>
      </c>
      <c r="C21" s="743" t="s">
        <v>1060</v>
      </c>
      <c r="D21" s="742" t="s">
        <v>1844</v>
      </c>
      <c r="E21" s="743" t="s">
        <v>1845</v>
      </c>
      <c r="F21" s="742" t="s">
        <v>100</v>
      </c>
      <c r="G21" s="743" t="s">
        <v>99</v>
      </c>
      <c r="H21" s="742" t="s">
        <v>1313</v>
      </c>
      <c r="I21" s="743" t="s">
        <v>1314</v>
      </c>
      <c r="J21" s="742" t="s">
        <v>3</v>
      </c>
      <c r="K21" s="743" t="s">
        <v>991</v>
      </c>
      <c r="L21" s="742" t="s">
        <v>19</v>
      </c>
      <c r="M21" s="743" t="s">
        <v>18</v>
      </c>
      <c r="N21" s="745">
        <v>742900</v>
      </c>
      <c r="O21" s="745">
        <v>800400</v>
      </c>
      <c r="P21" s="746">
        <v>800400</v>
      </c>
      <c r="Q21" s="705"/>
    </row>
    <row r="22" spans="1:17" ht="36.75" customHeight="1" x14ac:dyDescent="0.2">
      <c r="A22" s="1972" t="s">
        <v>4</v>
      </c>
      <c r="B22" s="287" t="s">
        <v>1994</v>
      </c>
      <c r="C22" s="743" t="s">
        <v>1060</v>
      </c>
      <c r="D22" s="742" t="s">
        <v>1844</v>
      </c>
      <c r="E22" s="743" t="s">
        <v>1845</v>
      </c>
      <c r="F22" s="742" t="s">
        <v>100</v>
      </c>
      <c r="G22" s="743" t="s">
        <v>99</v>
      </c>
      <c r="H22" s="742" t="s">
        <v>1313</v>
      </c>
      <c r="I22" s="743" t="s">
        <v>1314</v>
      </c>
      <c r="J22" s="742" t="s">
        <v>3</v>
      </c>
      <c r="K22" s="743" t="s">
        <v>991</v>
      </c>
      <c r="L22" s="742" t="s">
        <v>992</v>
      </c>
      <c r="M22" s="743" t="s">
        <v>24</v>
      </c>
      <c r="N22" s="745">
        <v>299600</v>
      </c>
      <c r="O22" s="745"/>
      <c r="P22" s="746"/>
      <c r="Q22" s="705"/>
    </row>
    <row r="23" spans="1:17" ht="36.75" customHeight="1" x14ac:dyDescent="0.2">
      <c r="A23" s="1972" t="s">
        <v>4</v>
      </c>
      <c r="B23" s="287" t="s">
        <v>1994</v>
      </c>
      <c r="C23" s="743" t="s">
        <v>1060</v>
      </c>
      <c r="D23" s="742" t="s">
        <v>1844</v>
      </c>
      <c r="E23" s="743" t="s">
        <v>1845</v>
      </c>
      <c r="F23" s="742" t="s">
        <v>100</v>
      </c>
      <c r="G23" s="743" t="s">
        <v>99</v>
      </c>
      <c r="H23" s="742" t="s">
        <v>1313</v>
      </c>
      <c r="I23" s="743" t="s">
        <v>1314</v>
      </c>
      <c r="J23" s="742" t="s">
        <v>3</v>
      </c>
      <c r="K23" s="743" t="s">
        <v>991</v>
      </c>
      <c r="L23" s="742" t="s">
        <v>1003</v>
      </c>
      <c r="M23" s="743" t="s">
        <v>1064</v>
      </c>
      <c r="N23" s="745">
        <v>495800</v>
      </c>
      <c r="O23" s="745"/>
      <c r="P23" s="746"/>
      <c r="Q23" s="705"/>
    </row>
    <row r="24" spans="1:17" ht="36.75" customHeight="1" x14ac:dyDescent="0.2">
      <c r="A24" s="1972" t="s">
        <v>4</v>
      </c>
      <c r="B24" s="287" t="s">
        <v>1994</v>
      </c>
      <c r="C24" s="743" t="s">
        <v>1060</v>
      </c>
      <c r="D24" s="742" t="s">
        <v>1844</v>
      </c>
      <c r="E24" s="743" t="s">
        <v>1845</v>
      </c>
      <c r="F24" s="742" t="s">
        <v>100</v>
      </c>
      <c r="G24" s="743" t="s">
        <v>99</v>
      </c>
      <c r="H24" s="742" t="s">
        <v>1313</v>
      </c>
      <c r="I24" s="743" t="s">
        <v>1314</v>
      </c>
      <c r="J24" s="742" t="s">
        <v>3</v>
      </c>
      <c r="K24" s="743" t="s">
        <v>991</v>
      </c>
      <c r="L24" s="742" t="s">
        <v>39</v>
      </c>
      <c r="M24" s="743" t="s">
        <v>1292</v>
      </c>
      <c r="N24" s="745">
        <v>122300</v>
      </c>
      <c r="O24" s="745"/>
      <c r="P24" s="746"/>
      <c r="Q24" s="705"/>
    </row>
    <row r="25" spans="1:17" ht="36.75" customHeight="1" x14ac:dyDescent="0.2">
      <c r="A25" s="1972" t="s">
        <v>4</v>
      </c>
      <c r="B25" s="287" t="s">
        <v>1994</v>
      </c>
      <c r="C25" s="743" t="s">
        <v>1060</v>
      </c>
      <c r="D25" s="742" t="s">
        <v>1844</v>
      </c>
      <c r="E25" s="743" t="s">
        <v>1845</v>
      </c>
      <c r="F25" s="742" t="s">
        <v>100</v>
      </c>
      <c r="G25" s="743" t="s">
        <v>99</v>
      </c>
      <c r="H25" s="742" t="s">
        <v>1313</v>
      </c>
      <c r="I25" s="743" t="s">
        <v>1314</v>
      </c>
      <c r="J25" s="742" t="s">
        <v>3</v>
      </c>
      <c r="K25" s="743" t="s">
        <v>991</v>
      </c>
      <c r="L25" s="742" t="s">
        <v>17</v>
      </c>
      <c r="M25" s="743" t="s">
        <v>1011</v>
      </c>
      <c r="N25" s="745">
        <v>109200</v>
      </c>
      <c r="O25" s="745"/>
      <c r="P25" s="746"/>
      <c r="Q25" s="705"/>
    </row>
    <row r="26" spans="1:17" ht="36.75" customHeight="1" x14ac:dyDescent="0.2">
      <c r="A26" s="1972" t="s">
        <v>4</v>
      </c>
      <c r="B26" s="287" t="s">
        <v>1994</v>
      </c>
      <c r="C26" s="743" t="s">
        <v>1060</v>
      </c>
      <c r="D26" s="742" t="s">
        <v>1844</v>
      </c>
      <c r="E26" s="743" t="s">
        <v>1845</v>
      </c>
      <c r="F26" s="742" t="s">
        <v>100</v>
      </c>
      <c r="G26" s="743" t="s">
        <v>99</v>
      </c>
      <c r="H26" s="742" t="s">
        <v>1313</v>
      </c>
      <c r="I26" s="743" t="s">
        <v>1314</v>
      </c>
      <c r="J26" s="742" t="s">
        <v>3</v>
      </c>
      <c r="K26" s="743" t="s">
        <v>991</v>
      </c>
      <c r="L26" s="742" t="s">
        <v>40</v>
      </c>
      <c r="M26" s="743" t="s">
        <v>1018</v>
      </c>
      <c r="N26" s="745">
        <v>12600</v>
      </c>
      <c r="O26" s="745"/>
      <c r="P26" s="746"/>
      <c r="Q26" s="705"/>
    </row>
    <row r="27" spans="1:17" ht="36.75" customHeight="1" x14ac:dyDescent="0.2">
      <c r="A27" s="1972" t="s">
        <v>4</v>
      </c>
      <c r="B27" s="287" t="s">
        <v>1994</v>
      </c>
      <c r="C27" s="743" t="s">
        <v>1060</v>
      </c>
      <c r="D27" s="742" t="s">
        <v>1844</v>
      </c>
      <c r="E27" s="743" t="s">
        <v>1845</v>
      </c>
      <c r="F27" s="742" t="s">
        <v>100</v>
      </c>
      <c r="G27" s="743" t="s">
        <v>99</v>
      </c>
      <c r="H27" s="742" t="s">
        <v>1313</v>
      </c>
      <c r="I27" s="743" t="s">
        <v>1314</v>
      </c>
      <c r="J27" s="742" t="s">
        <v>3</v>
      </c>
      <c r="K27" s="743" t="s">
        <v>991</v>
      </c>
      <c r="L27" s="742" t="s">
        <v>1</v>
      </c>
      <c r="M27" s="743" t="s">
        <v>0</v>
      </c>
      <c r="N27" s="745">
        <v>51800</v>
      </c>
      <c r="O27" s="745"/>
      <c r="P27" s="746"/>
      <c r="Q27" s="705"/>
    </row>
    <row r="28" spans="1:17" ht="36.75" hidden="1" customHeight="1" x14ac:dyDescent="0.2">
      <c r="A28" s="1972" t="s">
        <v>4</v>
      </c>
      <c r="B28" s="287" t="s">
        <v>1994</v>
      </c>
      <c r="C28" s="743" t="s">
        <v>1060</v>
      </c>
      <c r="D28" s="742" t="s">
        <v>1844</v>
      </c>
      <c r="E28" s="743" t="s">
        <v>1845</v>
      </c>
      <c r="F28" s="742" t="s">
        <v>100</v>
      </c>
      <c r="G28" s="743" t="s">
        <v>99</v>
      </c>
      <c r="H28" s="742" t="s">
        <v>1313</v>
      </c>
      <c r="I28" s="743" t="s">
        <v>1314</v>
      </c>
      <c r="J28" s="742" t="s">
        <v>3</v>
      </c>
      <c r="K28" s="743" t="s">
        <v>991</v>
      </c>
      <c r="L28" s="742" t="s">
        <v>1065</v>
      </c>
      <c r="M28" s="743" t="s">
        <v>1066</v>
      </c>
      <c r="N28" s="745">
        <v>6500</v>
      </c>
      <c r="O28" s="745"/>
      <c r="P28" s="746"/>
      <c r="Q28" s="705"/>
    </row>
    <row r="29" spans="1:17" ht="114.6" customHeight="1" x14ac:dyDescent="0.2">
      <c r="A29" s="1972" t="s">
        <v>4</v>
      </c>
      <c r="B29" s="287" t="s">
        <v>1994</v>
      </c>
      <c r="C29" s="743" t="s">
        <v>1060</v>
      </c>
      <c r="D29" s="742" t="s">
        <v>1844</v>
      </c>
      <c r="E29" s="743" t="s">
        <v>1845</v>
      </c>
      <c r="F29" s="742" t="s">
        <v>100</v>
      </c>
      <c r="G29" s="743" t="s">
        <v>99</v>
      </c>
      <c r="H29" s="742" t="s">
        <v>1313</v>
      </c>
      <c r="I29" s="743" t="s">
        <v>1314</v>
      </c>
      <c r="J29" s="742" t="s">
        <v>3</v>
      </c>
      <c r="K29" s="743" t="s">
        <v>991</v>
      </c>
      <c r="L29" s="742" t="s">
        <v>13</v>
      </c>
      <c r="M29" s="743" t="s">
        <v>12</v>
      </c>
      <c r="N29" s="745">
        <v>122700</v>
      </c>
      <c r="O29" s="745">
        <v>189700</v>
      </c>
      <c r="P29" s="746"/>
      <c r="Q29" s="705"/>
    </row>
    <row r="30" spans="1:17" ht="36.75" customHeight="1" x14ac:dyDescent="0.2">
      <c r="A30" s="1972" t="s">
        <v>4</v>
      </c>
      <c r="B30" s="287" t="s">
        <v>1994</v>
      </c>
      <c r="C30" s="743" t="s">
        <v>1060</v>
      </c>
      <c r="D30" s="742" t="s">
        <v>1844</v>
      </c>
      <c r="E30" s="743" t="s">
        <v>1845</v>
      </c>
      <c r="F30" s="742" t="s">
        <v>100</v>
      </c>
      <c r="G30" s="743" t="s">
        <v>99</v>
      </c>
      <c r="H30" s="742" t="s">
        <v>1313</v>
      </c>
      <c r="I30" s="743" t="s">
        <v>1314</v>
      </c>
      <c r="J30" s="742" t="s">
        <v>3</v>
      </c>
      <c r="K30" s="743" t="s">
        <v>991</v>
      </c>
      <c r="L30" s="742" t="s">
        <v>11</v>
      </c>
      <c r="M30" s="743" t="s">
        <v>10</v>
      </c>
      <c r="N30" s="745">
        <v>441400</v>
      </c>
      <c r="O30" s="745">
        <v>471800</v>
      </c>
      <c r="P30" s="746"/>
      <c r="Q30" s="705"/>
    </row>
    <row r="31" spans="1:17" ht="36.75" customHeight="1" x14ac:dyDescent="0.2">
      <c r="A31" s="1972" t="s">
        <v>4</v>
      </c>
      <c r="B31" s="287" t="s">
        <v>1994</v>
      </c>
      <c r="C31" s="743" t="s">
        <v>1060</v>
      </c>
      <c r="D31" s="742" t="s">
        <v>1844</v>
      </c>
      <c r="E31" s="743" t="s">
        <v>1845</v>
      </c>
      <c r="F31" s="742" t="s">
        <v>100</v>
      </c>
      <c r="G31" s="743" t="s">
        <v>99</v>
      </c>
      <c r="H31" s="742" t="s">
        <v>1313</v>
      </c>
      <c r="I31" s="743" t="s">
        <v>1314</v>
      </c>
      <c r="J31" s="742" t="s">
        <v>3</v>
      </c>
      <c r="K31" s="743" t="s">
        <v>991</v>
      </c>
      <c r="L31" s="742" t="s">
        <v>9</v>
      </c>
      <c r="M31" s="743" t="s">
        <v>8</v>
      </c>
      <c r="N31" s="745">
        <v>161500</v>
      </c>
      <c r="O31" s="745"/>
      <c r="P31" s="746"/>
      <c r="Q31" s="705"/>
    </row>
    <row r="32" spans="1:17" ht="36.75" customHeight="1" x14ac:dyDescent="0.2">
      <c r="A32" s="1972" t="s">
        <v>4</v>
      </c>
      <c r="B32" s="287" t="s">
        <v>1994</v>
      </c>
      <c r="C32" s="743" t="s">
        <v>1060</v>
      </c>
      <c r="D32" s="742" t="s">
        <v>1844</v>
      </c>
      <c r="E32" s="743" t="s">
        <v>1845</v>
      </c>
      <c r="F32" s="742" t="s">
        <v>100</v>
      </c>
      <c r="G32" s="743" t="s">
        <v>99</v>
      </c>
      <c r="H32" s="742" t="s">
        <v>1313</v>
      </c>
      <c r="I32" s="743" t="s">
        <v>1314</v>
      </c>
      <c r="J32" s="742" t="s">
        <v>3</v>
      </c>
      <c r="K32" s="743" t="s">
        <v>991</v>
      </c>
      <c r="L32" s="742" t="s">
        <v>6</v>
      </c>
      <c r="M32" s="743" t="s">
        <v>5</v>
      </c>
      <c r="N32" s="745">
        <v>46700</v>
      </c>
      <c r="O32" s="745">
        <v>50000</v>
      </c>
      <c r="P32" s="746"/>
      <c r="Q32" s="705"/>
    </row>
    <row r="33" spans="1:17" ht="36.75" customHeight="1" x14ac:dyDescent="0.2">
      <c r="A33" s="1972" t="s">
        <v>4</v>
      </c>
      <c r="B33" s="287" t="s">
        <v>1994</v>
      </c>
      <c r="C33" s="743" t="s">
        <v>1060</v>
      </c>
      <c r="D33" s="742" t="s">
        <v>1844</v>
      </c>
      <c r="E33" s="743" t="s">
        <v>1845</v>
      </c>
      <c r="F33" s="742" t="s">
        <v>100</v>
      </c>
      <c r="G33" s="743" t="s">
        <v>99</v>
      </c>
      <c r="H33" s="742" t="s">
        <v>1313</v>
      </c>
      <c r="I33" s="743" t="s">
        <v>1314</v>
      </c>
      <c r="J33" s="742" t="s">
        <v>3</v>
      </c>
      <c r="K33" s="743" t="s">
        <v>991</v>
      </c>
      <c r="L33" s="742" t="s">
        <v>41</v>
      </c>
      <c r="M33" s="743" t="s">
        <v>42</v>
      </c>
      <c r="N33" s="745">
        <v>287600</v>
      </c>
      <c r="O33" s="745">
        <v>310100</v>
      </c>
      <c r="P33" s="746"/>
      <c r="Q33" s="705"/>
    </row>
    <row r="34" spans="1:17" ht="36.75" hidden="1" customHeight="1" x14ac:dyDescent="0.2">
      <c r="A34" s="1972" t="s">
        <v>4</v>
      </c>
      <c r="B34" s="287" t="s">
        <v>1994</v>
      </c>
      <c r="C34" s="743" t="s">
        <v>1060</v>
      </c>
      <c r="D34" s="742" t="s">
        <v>1844</v>
      </c>
      <c r="E34" s="743" t="s">
        <v>1845</v>
      </c>
      <c r="F34" s="742" t="s">
        <v>100</v>
      </c>
      <c r="G34" s="743" t="s">
        <v>99</v>
      </c>
      <c r="H34" s="742" t="s">
        <v>1313</v>
      </c>
      <c r="I34" s="743" t="s">
        <v>1314</v>
      </c>
      <c r="J34" s="742" t="s">
        <v>3</v>
      </c>
      <c r="K34" s="743" t="s">
        <v>991</v>
      </c>
      <c r="L34" s="742" t="s">
        <v>1012</v>
      </c>
      <c r="M34" s="743" t="s">
        <v>1848</v>
      </c>
      <c r="N34" s="745">
        <v>5000</v>
      </c>
      <c r="O34" s="745"/>
      <c r="P34" s="746"/>
      <c r="Q34" s="705"/>
    </row>
    <row r="35" spans="1:17" ht="36.75" customHeight="1" x14ac:dyDescent="0.2">
      <c r="A35" s="1972" t="s">
        <v>4</v>
      </c>
      <c r="B35" s="287" t="s">
        <v>1994</v>
      </c>
      <c r="C35" s="743" t="s">
        <v>1060</v>
      </c>
      <c r="D35" s="742" t="s">
        <v>1844</v>
      </c>
      <c r="E35" s="743" t="s">
        <v>1845</v>
      </c>
      <c r="F35" s="742" t="s">
        <v>100</v>
      </c>
      <c r="G35" s="743" t="s">
        <v>99</v>
      </c>
      <c r="H35" s="744" t="s">
        <v>1315</v>
      </c>
      <c r="I35" s="743" t="s">
        <v>1316</v>
      </c>
      <c r="J35" s="742" t="s">
        <v>3</v>
      </c>
      <c r="K35" s="743" t="s">
        <v>991</v>
      </c>
      <c r="L35" s="742" t="s">
        <v>16</v>
      </c>
      <c r="M35" s="743" t="s">
        <v>15</v>
      </c>
      <c r="N35" s="745">
        <v>30700</v>
      </c>
      <c r="O35" s="745"/>
      <c r="P35" s="746"/>
      <c r="Q35" s="705"/>
    </row>
    <row r="36" spans="1:17" ht="36.75" customHeight="1" x14ac:dyDescent="0.2">
      <c r="A36" s="1972" t="s">
        <v>4</v>
      </c>
      <c r="B36" s="287" t="s">
        <v>1994</v>
      </c>
      <c r="C36" s="743" t="s">
        <v>1060</v>
      </c>
      <c r="D36" s="742" t="s">
        <v>1846</v>
      </c>
      <c r="E36" s="743" t="s">
        <v>1847</v>
      </c>
      <c r="F36" s="742" t="s">
        <v>100</v>
      </c>
      <c r="G36" s="743" t="s">
        <v>99</v>
      </c>
      <c r="H36" s="742" t="s">
        <v>1313</v>
      </c>
      <c r="I36" s="743" t="s">
        <v>1314</v>
      </c>
      <c r="J36" s="742" t="s">
        <v>3</v>
      </c>
      <c r="K36" s="743" t="s">
        <v>991</v>
      </c>
      <c r="L36" s="742" t="s">
        <v>26</v>
      </c>
      <c r="M36" s="743" t="s">
        <v>25</v>
      </c>
      <c r="N36" s="745">
        <v>21900</v>
      </c>
      <c r="O36" s="745"/>
      <c r="P36" s="746"/>
      <c r="Q36" s="705"/>
    </row>
    <row r="37" spans="1:17" ht="36.75" hidden="1" customHeight="1" x14ac:dyDescent="0.2">
      <c r="A37" s="1972" t="s">
        <v>4</v>
      </c>
      <c r="B37" s="287" t="s">
        <v>1994</v>
      </c>
      <c r="C37" s="743" t="s">
        <v>1060</v>
      </c>
      <c r="D37" s="742" t="s">
        <v>1846</v>
      </c>
      <c r="E37" s="743" t="s">
        <v>1847</v>
      </c>
      <c r="F37" s="742" t="s">
        <v>100</v>
      </c>
      <c r="G37" s="743" t="s">
        <v>99</v>
      </c>
      <c r="H37" s="742" t="s">
        <v>1313</v>
      </c>
      <c r="I37" s="743" t="s">
        <v>1314</v>
      </c>
      <c r="J37" s="742" t="s">
        <v>3</v>
      </c>
      <c r="K37" s="743" t="s">
        <v>991</v>
      </c>
      <c r="L37" s="742" t="s">
        <v>106</v>
      </c>
      <c r="M37" s="743" t="s">
        <v>1015</v>
      </c>
      <c r="N37" s="745">
        <v>9500</v>
      </c>
      <c r="O37" s="745"/>
      <c r="P37" s="746"/>
      <c r="Q37" s="705"/>
    </row>
    <row r="38" spans="1:17" ht="36.75" hidden="1" customHeight="1" x14ac:dyDescent="0.2">
      <c r="A38" s="1972" t="s">
        <v>4</v>
      </c>
      <c r="B38" s="287" t="s">
        <v>1994</v>
      </c>
      <c r="C38" s="743" t="s">
        <v>1060</v>
      </c>
      <c r="D38" s="742" t="s">
        <v>1846</v>
      </c>
      <c r="E38" s="743" t="s">
        <v>1847</v>
      </c>
      <c r="F38" s="742" t="s">
        <v>100</v>
      </c>
      <c r="G38" s="743" t="s">
        <v>99</v>
      </c>
      <c r="H38" s="742" t="s">
        <v>1313</v>
      </c>
      <c r="I38" s="743" t="s">
        <v>1314</v>
      </c>
      <c r="J38" s="742" t="s">
        <v>3</v>
      </c>
      <c r="K38" s="743" t="s">
        <v>991</v>
      </c>
      <c r="L38" s="742" t="s">
        <v>105</v>
      </c>
      <c r="M38" s="743" t="s">
        <v>104</v>
      </c>
      <c r="N38" s="745">
        <v>4200</v>
      </c>
      <c r="O38" s="745"/>
      <c r="P38" s="746"/>
      <c r="Q38" s="705"/>
    </row>
    <row r="39" spans="1:17" ht="36.75" customHeight="1" x14ac:dyDescent="0.2">
      <c r="A39" s="1972" t="s">
        <v>4</v>
      </c>
      <c r="B39" s="287" t="s">
        <v>1994</v>
      </c>
      <c r="C39" s="743" t="s">
        <v>1060</v>
      </c>
      <c r="D39" s="742" t="s">
        <v>1846</v>
      </c>
      <c r="E39" s="743" t="s">
        <v>1847</v>
      </c>
      <c r="F39" s="742" t="s">
        <v>100</v>
      </c>
      <c r="G39" s="743" t="s">
        <v>99</v>
      </c>
      <c r="H39" s="742" t="s">
        <v>1313</v>
      </c>
      <c r="I39" s="743" t="s">
        <v>1314</v>
      </c>
      <c r="J39" s="742" t="s">
        <v>3</v>
      </c>
      <c r="K39" s="743" t="s">
        <v>991</v>
      </c>
      <c r="L39" s="742" t="s">
        <v>1021</v>
      </c>
      <c r="M39" s="743" t="s">
        <v>1061</v>
      </c>
      <c r="N39" s="745">
        <v>14600</v>
      </c>
      <c r="O39" s="745"/>
      <c r="P39" s="746"/>
      <c r="Q39" s="705"/>
    </row>
    <row r="40" spans="1:17" ht="36.75" hidden="1" customHeight="1" x14ac:dyDescent="0.2">
      <c r="A40" s="1972" t="s">
        <v>4</v>
      </c>
      <c r="B40" s="287" t="s">
        <v>1994</v>
      </c>
      <c r="C40" s="743" t="s">
        <v>1060</v>
      </c>
      <c r="D40" s="742" t="s">
        <v>1846</v>
      </c>
      <c r="E40" s="743" t="s">
        <v>1847</v>
      </c>
      <c r="F40" s="742" t="s">
        <v>100</v>
      </c>
      <c r="G40" s="743" t="s">
        <v>99</v>
      </c>
      <c r="H40" s="742" t="s">
        <v>1313</v>
      </c>
      <c r="I40" s="743" t="s">
        <v>1314</v>
      </c>
      <c r="J40" s="742" t="s">
        <v>3</v>
      </c>
      <c r="K40" s="743" t="s">
        <v>991</v>
      </c>
      <c r="L40" s="742" t="s">
        <v>108</v>
      </c>
      <c r="M40" s="743" t="s">
        <v>107</v>
      </c>
      <c r="N40" s="745">
        <v>3187700</v>
      </c>
      <c r="O40" s="745">
        <v>4070700</v>
      </c>
      <c r="P40" s="746">
        <v>4531500</v>
      </c>
      <c r="Q40" s="705"/>
    </row>
    <row r="41" spans="1:17" ht="36.75" customHeight="1" x14ac:dyDescent="0.2">
      <c r="A41" s="1972" t="s">
        <v>4</v>
      </c>
      <c r="B41" s="287" t="s">
        <v>1994</v>
      </c>
      <c r="C41" s="743" t="s">
        <v>1060</v>
      </c>
      <c r="D41" s="742" t="s">
        <v>1846</v>
      </c>
      <c r="E41" s="743" t="s">
        <v>1847</v>
      </c>
      <c r="F41" s="742" t="s">
        <v>100</v>
      </c>
      <c r="G41" s="743" t="s">
        <v>99</v>
      </c>
      <c r="H41" s="742" t="s">
        <v>1313</v>
      </c>
      <c r="I41" s="743" t="s">
        <v>1314</v>
      </c>
      <c r="J41" s="742" t="s">
        <v>3</v>
      </c>
      <c r="K41" s="743" t="s">
        <v>991</v>
      </c>
      <c r="L41" s="742" t="s">
        <v>1062</v>
      </c>
      <c r="M41" s="743" t="s">
        <v>1063</v>
      </c>
      <c r="N41" s="745">
        <v>76600</v>
      </c>
      <c r="O41" s="745"/>
      <c r="P41" s="746"/>
      <c r="Q41" s="705"/>
    </row>
    <row r="42" spans="1:17" ht="36.75" customHeight="1" x14ac:dyDescent="0.2">
      <c r="A42" s="1972" t="s">
        <v>4</v>
      </c>
      <c r="B42" s="287" t="s">
        <v>1994</v>
      </c>
      <c r="C42" s="743" t="s">
        <v>1060</v>
      </c>
      <c r="D42" s="742" t="s">
        <v>1846</v>
      </c>
      <c r="E42" s="743" t="s">
        <v>1847</v>
      </c>
      <c r="F42" s="742" t="s">
        <v>100</v>
      </c>
      <c r="G42" s="743" t="s">
        <v>99</v>
      </c>
      <c r="H42" s="742" t="s">
        <v>1313</v>
      </c>
      <c r="I42" s="743" t="s">
        <v>1314</v>
      </c>
      <c r="J42" s="742" t="s">
        <v>3</v>
      </c>
      <c r="K42" s="743" t="s">
        <v>991</v>
      </c>
      <c r="L42" s="742" t="s">
        <v>23</v>
      </c>
      <c r="M42" s="743" t="s">
        <v>22</v>
      </c>
      <c r="N42" s="745">
        <v>22700</v>
      </c>
      <c r="O42" s="745"/>
      <c r="P42" s="746"/>
      <c r="Q42" s="705"/>
    </row>
    <row r="43" spans="1:17" ht="36.75" hidden="1" customHeight="1" x14ac:dyDescent="0.2">
      <c r="A43" s="1972" t="s">
        <v>4</v>
      </c>
      <c r="B43" s="287" t="s">
        <v>1994</v>
      </c>
      <c r="C43" s="743" t="s">
        <v>1060</v>
      </c>
      <c r="D43" s="742" t="s">
        <v>1846</v>
      </c>
      <c r="E43" s="743" t="s">
        <v>1847</v>
      </c>
      <c r="F43" s="742" t="s">
        <v>100</v>
      </c>
      <c r="G43" s="743" t="s">
        <v>99</v>
      </c>
      <c r="H43" s="742" t="s">
        <v>1313</v>
      </c>
      <c r="I43" s="743" t="s">
        <v>1314</v>
      </c>
      <c r="J43" s="742" t="s">
        <v>3</v>
      </c>
      <c r="K43" s="743" t="s">
        <v>991</v>
      </c>
      <c r="L43" s="742" t="s">
        <v>110</v>
      </c>
      <c r="M43" s="743" t="s">
        <v>109</v>
      </c>
      <c r="N43" s="745">
        <v>951200</v>
      </c>
      <c r="O43" s="745">
        <v>1229300</v>
      </c>
      <c r="P43" s="746">
        <v>1368500</v>
      </c>
      <c r="Q43" s="705"/>
    </row>
    <row r="44" spans="1:17" ht="36.75" customHeight="1" x14ac:dyDescent="0.2">
      <c r="A44" s="1972" t="s">
        <v>4</v>
      </c>
      <c r="B44" s="287" t="s">
        <v>1994</v>
      </c>
      <c r="C44" s="743" t="s">
        <v>1060</v>
      </c>
      <c r="D44" s="742" t="s">
        <v>1846</v>
      </c>
      <c r="E44" s="743" t="s">
        <v>1847</v>
      </c>
      <c r="F44" s="742" t="s">
        <v>100</v>
      </c>
      <c r="G44" s="743" t="s">
        <v>99</v>
      </c>
      <c r="H44" s="742" t="s">
        <v>1313</v>
      </c>
      <c r="I44" s="743" t="s">
        <v>1314</v>
      </c>
      <c r="J44" s="742" t="s">
        <v>3</v>
      </c>
      <c r="K44" s="743" t="s">
        <v>991</v>
      </c>
      <c r="L44" s="742" t="s">
        <v>78</v>
      </c>
      <c r="M44" s="743" t="s">
        <v>1995</v>
      </c>
      <c r="N44" s="745">
        <v>2400</v>
      </c>
      <c r="O44" s="745"/>
      <c r="P44" s="746"/>
      <c r="Q44" s="705"/>
    </row>
    <row r="45" spans="1:17" ht="36.75" customHeight="1" x14ac:dyDescent="0.2">
      <c r="A45" s="1972" t="s">
        <v>4</v>
      </c>
      <c r="B45" s="287" t="s">
        <v>1994</v>
      </c>
      <c r="C45" s="743" t="s">
        <v>1060</v>
      </c>
      <c r="D45" s="742" t="s">
        <v>1846</v>
      </c>
      <c r="E45" s="743" t="s">
        <v>1847</v>
      </c>
      <c r="F45" s="742" t="s">
        <v>100</v>
      </c>
      <c r="G45" s="743" t="s">
        <v>99</v>
      </c>
      <c r="H45" s="742" t="s">
        <v>1313</v>
      </c>
      <c r="I45" s="743" t="s">
        <v>1314</v>
      </c>
      <c r="J45" s="742" t="s">
        <v>3</v>
      </c>
      <c r="K45" s="743" t="s">
        <v>991</v>
      </c>
      <c r="L45" s="742" t="s">
        <v>21</v>
      </c>
      <c r="M45" s="743" t="s">
        <v>20</v>
      </c>
      <c r="N45" s="745">
        <v>46400</v>
      </c>
      <c r="O45" s="745"/>
      <c r="P45" s="746"/>
      <c r="Q45" s="705"/>
    </row>
    <row r="46" spans="1:17" ht="36.75" customHeight="1" x14ac:dyDescent="0.2">
      <c r="A46" s="1972" t="s">
        <v>4</v>
      </c>
      <c r="B46" s="287" t="s">
        <v>1994</v>
      </c>
      <c r="C46" s="743" t="s">
        <v>1060</v>
      </c>
      <c r="D46" s="742" t="s">
        <v>1846</v>
      </c>
      <c r="E46" s="743" t="s">
        <v>1847</v>
      </c>
      <c r="F46" s="742" t="s">
        <v>100</v>
      </c>
      <c r="G46" s="743" t="s">
        <v>99</v>
      </c>
      <c r="H46" s="742" t="s">
        <v>1313</v>
      </c>
      <c r="I46" s="743" t="s">
        <v>1314</v>
      </c>
      <c r="J46" s="742" t="s">
        <v>3</v>
      </c>
      <c r="K46" s="743" t="s">
        <v>991</v>
      </c>
      <c r="L46" s="742" t="s">
        <v>19</v>
      </c>
      <c r="M46" s="743" t="s">
        <v>18</v>
      </c>
      <c r="N46" s="745">
        <v>57500</v>
      </c>
      <c r="O46" s="745"/>
      <c r="P46" s="746"/>
      <c r="Q46" s="705"/>
    </row>
    <row r="47" spans="1:17" ht="36.75" customHeight="1" x14ac:dyDescent="0.2">
      <c r="A47" s="1972" t="s">
        <v>4</v>
      </c>
      <c r="B47" s="287" t="s">
        <v>1994</v>
      </c>
      <c r="C47" s="743" t="s">
        <v>1060</v>
      </c>
      <c r="D47" s="742" t="s">
        <v>1846</v>
      </c>
      <c r="E47" s="743" t="s">
        <v>1847</v>
      </c>
      <c r="F47" s="742" t="s">
        <v>100</v>
      </c>
      <c r="G47" s="743" t="s">
        <v>99</v>
      </c>
      <c r="H47" s="742" t="s">
        <v>1313</v>
      </c>
      <c r="I47" s="743" t="s">
        <v>1314</v>
      </c>
      <c r="J47" s="742" t="s">
        <v>3</v>
      </c>
      <c r="K47" s="743" t="s">
        <v>991</v>
      </c>
      <c r="L47" s="742" t="s">
        <v>992</v>
      </c>
      <c r="M47" s="743" t="s">
        <v>24</v>
      </c>
      <c r="N47" s="745">
        <v>21500</v>
      </c>
      <c r="O47" s="745"/>
      <c r="P47" s="746"/>
      <c r="Q47" s="705"/>
    </row>
    <row r="48" spans="1:17" ht="36.75" customHeight="1" x14ac:dyDescent="0.2">
      <c r="A48" s="1972" t="s">
        <v>4</v>
      </c>
      <c r="B48" s="287" t="s">
        <v>1994</v>
      </c>
      <c r="C48" s="743" t="s">
        <v>1060</v>
      </c>
      <c r="D48" s="742" t="s">
        <v>1846</v>
      </c>
      <c r="E48" s="743" t="s">
        <v>1847</v>
      </c>
      <c r="F48" s="742" t="s">
        <v>100</v>
      </c>
      <c r="G48" s="743" t="s">
        <v>99</v>
      </c>
      <c r="H48" s="742" t="s">
        <v>1313</v>
      </c>
      <c r="I48" s="743" t="s">
        <v>1314</v>
      </c>
      <c r="J48" s="742" t="s">
        <v>3</v>
      </c>
      <c r="K48" s="743" t="s">
        <v>991</v>
      </c>
      <c r="L48" s="742" t="s">
        <v>1003</v>
      </c>
      <c r="M48" s="743" t="s">
        <v>1064</v>
      </c>
      <c r="N48" s="745">
        <v>30200</v>
      </c>
      <c r="O48" s="745"/>
      <c r="P48" s="746"/>
      <c r="Q48" s="705"/>
    </row>
    <row r="49" spans="1:17" ht="36.75" customHeight="1" x14ac:dyDescent="0.2">
      <c r="A49" s="1972" t="s">
        <v>4</v>
      </c>
      <c r="B49" s="287" t="s">
        <v>1994</v>
      </c>
      <c r="C49" s="743" t="s">
        <v>1060</v>
      </c>
      <c r="D49" s="742" t="s">
        <v>1846</v>
      </c>
      <c r="E49" s="743" t="s">
        <v>1847</v>
      </c>
      <c r="F49" s="742" t="s">
        <v>100</v>
      </c>
      <c r="G49" s="743" t="s">
        <v>99</v>
      </c>
      <c r="H49" s="742" t="s">
        <v>1313</v>
      </c>
      <c r="I49" s="743" t="s">
        <v>1314</v>
      </c>
      <c r="J49" s="742" t="s">
        <v>3</v>
      </c>
      <c r="K49" s="743" t="s">
        <v>991</v>
      </c>
      <c r="L49" s="742" t="s">
        <v>17</v>
      </c>
      <c r="M49" s="743" t="s">
        <v>1011</v>
      </c>
      <c r="N49" s="745">
        <v>6300</v>
      </c>
      <c r="O49" s="745"/>
      <c r="P49" s="746"/>
      <c r="Q49" s="705"/>
    </row>
    <row r="50" spans="1:17" ht="36.75" customHeight="1" x14ac:dyDescent="0.2">
      <c r="A50" s="1972" t="s">
        <v>4</v>
      </c>
      <c r="B50" s="287" t="s">
        <v>1994</v>
      </c>
      <c r="C50" s="743" t="s">
        <v>1060</v>
      </c>
      <c r="D50" s="742" t="s">
        <v>1846</v>
      </c>
      <c r="E50" s="743" t="s">
        <v>1847</v>
      </c>
      <c r="F50" s="742" t="s">
        <v>100</v>
      </c>
      <c r="G50" s="743" t="s">
        <v>99</v>
      </c>
      <c r="H50" s="742" t="s">
        <v>1313</v>
      </c>
      <c r="I50" s="743" t="s">
        <v>1314</v>
      </c>
      <c r="J50" s="742" t="s">
        <v>3</v>
      </c>
      <c r="K50" s="743" t="s">
        <v>991</v>
      </c>
      <c r="L50" s="742" t="s">
        <v>1</v>
      </c>
      <c r="M50" s="743" t="s">
        <v>0</v>
      </c>
      <c r="N50" s="745">
        <v>68200</v>
      </c>
      <c r="O50" s="745"/>
      <c r="P50" s="746"/>
      <c r="Q50" s="705"/>
    </row>
    <row r="51" spans="1:17" ht="36.75" customHeight="1" x14ac:dyDescent="0.2">
      <c r="A51" s="1972" t="s">
        <v>4</v>
      </c>
      <c r="B51" s="287" t="s">
        <v>1994</v>
      </c>
      <c r="C51" s="743" t="s">
        <v>1060</v>
      </c>
      <c r="D51" s="742" t="s">
        <v>1846</v>
      </c>
      <c r="E51" s="743" t="s">
        <v>1847</v>
      </c>
      <c r="F51" s="742" t="s">
        <v>100</v>
      </c>
      <c r="G51" s="743" t="s">
        <v>99</v>
      </c>
      <c r="H51" s="742" t="s">
        <v>1313</v>
      </c>
      <c r="I51" s="743" t="s">
        <v>1314</v>
      </c>
      <c r="J51" s="742" t="s">
        <v>3</v>
      </c>
      <c r="K51" s="743" t="s">
        <v>991</v>
      </c>
      <c r="L51" s="742" t="s">
        <v>13</v>
      </c>
      <c r="M51" s="743" t="s">
        <v>12</v>
      </c>
      <c r="N51" s="745">
        <v>67000</v>
      </c>
      <c r="O51" s="745"/>
      <c r="P51" s="746"/>
      <c r="Q51" s="705"/>
    </row>
    <row r="52" spans="1:17" ht="36.75" customHeight="1" x14ac:dyDescent="0.2">
      <c r="A52" s="1972" t="s">
        <v>4</v>
      </c>
      <c r="B52" s="287" t="s">
        <v>1994</v>
      </c>
      <c r="C52" s="743" t="s">
        <v>1060</v>
      </c>
      <c r="D52" s="742" t="s">
        <v>1846</v>
      </c>
      <c r="E52" s="743" t="s">
        <v>1847</v>
      </c>
      <c r="F52" s="742" t="s">
        <v>100</v>
      </c>
      <c r="G52" s="743" t="s">
        <v>99</v>
      </c>
      <c r="H52" s="742" t="s">
        <v>1313</v>
      </c>
      <c r="I52" s="743" t="s">
        <v>1314</v>
      </c>
      <c r="J52" s="742" t="s">
        <v>3</v>
      </c>
      <c r="K52" s="743" t="s">
        <v>991</v>
      </c>
      <c r="L52" s="742" t="s">
        <v>11</v>
      </c>
      <c r="M52" s="743" t="s">
        <v>10</v>
      </c>
      <c r="N52" s="745">
        <v>30400</v>
      </c>
      <c r="O52" s="745"/>
      <c r="P52" s="746"/>
      <c r="Q52" s="705"/>
    </row>
    <row r="53" spans="1:17" ht="36.75" customHeight="1" x14ac:dyDescent="0.2">
      <c r="A53" s="1972" t="s">
        <v>4</v>
      </c>
      <c r="B53" s="287" t="s">
        <v>1994</v>
      </c>
      <c r="C53" s="743" t="s">
        <v>1060</v>
      </c>
      <c r="D53" s="742" t="s">
        <v>1846</v>
      </c>
      <c r="E53" s="743" t="s">
        <v>1847</v>
      </c>
      <c r="F53" s="742" t="s">
        <v>100</v>
      </c>
      <c r="G53" s="743" t="s">
        <v>99</v>
      </c>
      <c r="H53" s="742" t="s">
        <v>1313</v>
      </c>
      <c r="I53" s="743" t="s">
        <v>1314</v>
      </c>
      <c r="J53" s="742" t="s">
        <v>3</v>
      </c>
      <c r="K53" s="743" t="s">
        <v>991</v>
      </c>
      <c r="L53" s="742" t="s">
        <v>9</v>
      </c>
      <c r="M53" s="743" t="s">
        <v>8</v>
      </c>
      <c r="N53" s="745">
        <v>14800</v>
      </c>
      <c r="O53" s="745"/>
      <c r="P53" s="746"/>
      <c r="Q53" s="705"/>
    </row>
    <row r="54" spans="1:17" ht="36.75" customHeight="1" x14ac:dyDescent="0.2">
      <c r="A54" s="1972" t="s">
        <v>4</v>
      </c>
      <c r="B54" s="287" t="s">
        <v>1994</v>
      </c>
      <c r="C54" s="743" t="s">
        <v>1060</v>
      </c>
      <c r="D54" s="742" t="s">
        <v>1846</v>
      </c>
      <c r="E54" s="743" t="s">
        <v>1847</v>
      </c>
      <c r="F54" s="742" t="s">
        <v>100</v>
      </c>
      <c r="G54" s="743" t="s">
        <v>99</v>
      </c>
      <c r="H54" s="742" t="s">
        <v>1313</v>
      </c>
      <c r="I54" s="743" t="s">
        <v>1314</v>
      </c>
      <c r="J54" s="742" t="s">
        <v>3</v>
      </c>
      <c r="K54" s="743" t="s">
        <v>991</v>
      </c>
      <c r="L54" s="742" t="s">
        <v>6</v>
      </c>
      <c r="M54" s="743" t="s">
        <v>5</v>
      </c>
      <c r="N54" s="745">
        <v>3300</v>
      </c>
      <c r="O54" s="745"/>
      <c r="P54" s="746"/>
      <c r="Q54" s="705"/>
    </row>
    <row r="55" spans="1:17" ht="36.75" customHeight="1" x14ac:dyDescent="0.2">
      <c r="A55" s="1972" t="s">
        <v>4</v>
      </c>
      <c r="B55" s="287" t="s">
        <v>1994</v>
      </c>
      <c r="C55" s="743" t="s">
        <v>1060</v>
      </c>
      <c r="D55" s="742" t="s">
        <v>1846</v>
      </c>
      <c r="E55" s="743" t="s">
        <v>1847</v>
      </c>
      <c r="F55" s="742" t="s">
        <v>100</v>
      </c>
      <c r="G55" s="743" t="s">
        <v>99</v>
      </c>
      <c r="H55" s="742" t="s">
        <v>1313</v>
      </c>
      <c r="I55" s="743" t="s">
        <v>1314</v>
      </c>
      <c r="J55" s="742" t="s">
        <v>3</v>
      </c>
      <c r="K55" s="743" t="s">
        <v>991</v>
      </c>
      <c r="L55" s="742" t="s">
        <v>41</v>
      </c>
      <c r="M55" s="743" t="s">
        <v>42</v>
      </c>
      <c r="N55" s="745">
        <v>22500</v>
      </c>
      <c r="O55" s="745"/>
      <c r="P55" s="746"/>
      <c r="Q55" s="705"/>
    </row>
    <row r="56" spans="1:17" ht="36.75" customHeight="1" x14ac:dyDescent="0.2">
      <c r="A56" s="1972" t="s">
        <v>4</v>
      </c>
      <c r="B56" s="287" t="s">
        <v>1994</v>
      </c>
      <c r="C56" s="743" t="s">
        <v>1060</v>
      </c>
      <c r="D56" s="742" t="s">
        <v>1846</v>
      </c>
      <c r="E56" s="743" t="s">
        <v>1847</v>
      </c>
      <c r="F56" s="742" t="s">
        <v>100</v>
      </c>
      <c r="G56" s="743" t="s">
        <v>99</v>
      </c>
      <c r="H56" s="744" t="s">
        <v>1315</v>
      </c>
      <c r="I56" s="743" t="s">
        <v>1316</v>
      </c>
      <c r="J56" s="742" t="s">
        <v>3</v>
      </c>
      <c r="K56" s="743" t="s">
        <v>991</v>
      </c>
      <c r="L56" s="742" t="s">
        <v>16</v>
      </c>
      <c r="M56" s="743" t="s">
        <v>15</v>
      </c>
      <c r="N56" s="745">
        <v>49300</v>
      </c>
      <c r="O56" s="745"/>
      <c r="P56" s="746"/>
      <c r="Q56" s="705"/>
    </row>
    <row r="57" spans="1:17" ht="36.75" hidden="1" customHeight="1" x14ac:dyDescent="0.2">
      <c r="A57" s="1972" t="s">
        <v>4</v>
      </c>
      <c r="B57" s="287" t="s">
        <v>1994</v>
      </c>
      <c r="C57" s="743" t="s">
        <v>1163</v>
      </c>
      <c r="D57" s="742" t="s">
        <v>1844</v>
      </c>
      <c r="E57" s="743" t="s">
        <v>1845</v>
      </c>
      <c r="F57" s="742" t="s">
        <v>100</v>
      </c>
      <c r="G57" s="743" t="s">
        <v>99</v>
      </c>
      <c r="H57" s="742" t="s">
        <v>1313</v>
      </c>
      <c r="I57" s="743" t="s">
        <v>1314</v>
      </c>
      <c r="J57" s="742" t="s">
        <v>3</v>
      </c>
      <c r="K57" s="743" t="s">
        <v>991</v>
      </c>
      <c r="L57" s="742" t="s">
        <v>1013</v>
      </c>
      <c r="M57" s="743" t="s">
        <v>1014</v>
      </c>
      <c r="N57" s="745">
        <v>2200</v>
      </c>
      <c r="O57" s="745"/>
      <c r="P57" s="746"/>
      <c r="Q57" s="705"/>
    </row>
    <row r="58" spans="1:17" ht="25.5" customHeight="1" x14ac:dyDescent="0.2">
      <c r="A58" s="1972"/>
      <c r="B58" s="1974" t="s">
        <v>1317</v>
      </c>
      <c r="C58" s="1973"/>
      <c r="D58" s="1974"/>
      <c r="E58" s="1973"/>
      <c r="F58" s="1974"/>
      <c r="G58" s="1973"/>
      <c r="H58" s="1974"/>
      <c r="I58" s="1973"/>
      <c r="J58" s="1974"/>
      <c r="K58" s="1973"/>
      <c r="L58" s="1974"/>
      <c r="M58" s="1973"/>
      <c r="N58" s="1975">
        <f>SUBTOTAL(9,N59:N61)</f>
        <v>114900</v>
      </c>
      <c r="O58" s="1975">
        <f>SUBTOTAL(9,O59:O61)</f>
        <v>114900</v>
      </c>
      <c r="P58" s="1976">
        <f>SUBTOTAL(9,P59:P61)</f>
        <v>114900</v>
      </c>
      <c r="Q58" s="705"/>
    </row>
    <row r="59" spans="1:17" ht="25.5" hidden="1" customHeight="1" x14ac:dyDescent="0.2">
      <c r="A59" s="1972" t="s">
        <v>4</v>
      </c>
      <c r="B59" s="287" t="s">
        <v>1996</v>
      </c>
      <c r="C59" s="743" t="s">
        <v>1060</v>
      </c>
      <c r="D59" s="742" t="s">
        <v>1844</v>
      </c>
      <c r="E59" s="743" t="s">
        <v>1845</v>
      </c>
      <c r="F59" s="742" t="s">
        <v>100</v>
      </c>
      <c r="G59" s="743" t="s">
        <v>99</v>
      </c>
      <c r="H59" s="742" t="s">
        <v>651</v>
      </c>
      <c r="I59" s="743" t="s">
        <v>993</v>
      </c>
      <c r="J59" s="742" t="s">
        <v>3</v>
      </c>
      <c r="K59" s="743" t="s">
        <v>991</v>
      </c>
      <c r="L59" s="742" t="s">
        <v>102</v>
      </c>
      <c r="M59" s="743" t="s">
        <v>101</v>
      </c>
      <c r="N59" s="745">
        <v>1518100</v>
      </c>
      <c r="O59" s="745">
        <v>1518100</v>
      </c>
      <c r="P59" s="746">
        <v>1518100</v>
      </c>
      <c r="Q59" s="705"/>
    </row>
    <row r="60" spans="1:17" s="739" customFormat="1" ht="25.5" hidden="1" customHeight="1" x14ac:dyDescent="0.2">
      <c r="A60" s="1972" t="s">
        <v>4</v>
      </c>
      <c r="B60" s="287" t="s">
        <v>1996</v>
      </c>
      <c r="C60" s="743" t="s">
        <v>1060</v>
      </c>
      <c r="D60" s="742" t="s">
        <v>1844</v>
      </c>
      <c r="E60" s="743" t="s">
        <v>1845</v>
      </c>
      <c r="F60" s="742" t="s">
        <v>100</v>
      </c>
      <c r="G60" s="743" t="s">
        <v>99</v>
      </c>
      <c r="H60" s="742" t="s">
        <v>651</v>
      </c>
      <c r="I60" s="743" t="s">
        <v>993</v>
      </c>
      <c r="J60" s="742" t="s">
        <v>3</v>
      </c>
      <c r="K60" s="743" t="s">
        <v>991</v>
      </c>
      <c r="L60" s="742" t="s">
        <v>1016</v>
      </c>
      <c r="M60" s="743" t="s">
        <v>1017</v>
      </c>
      <c r="N60" s="745">
        <v>550300</v>
      </c>
      <c r="O60" s="745"/>
      <c r="P60" s="746"/>
      <c r="Q60" s="738"/>
    </row>
    <row r="61" spans="1:17" ht="28.9" customHeight="1" x14ac:dyDescent="0.2">
      <c r="A61" s="1977" t="s">
        <v>4</v>
      </c>
      <c r="B61" s="287" t="s">
        <v>1996</v>
      </c>
      <c r="C61" s="743" t="s">
        <v>994</v>
      </c>
      <c r="D61" s="742" t="s">
        <v>570</v>
      </c>
      <c r="E61" s="743" t="s">
        <v>995</v>
      </c>
      <c r="F61" s="742" t="s">
        <v>100</v>
      </c>
      <c r="G61" s="743" t="s">
        <v>99</v>
      </c>
      <c r="H61" s="742" t="s">
        <v>651</v>
      </c>
      <c r="I61" s="743" t="s">
        <v>993</v>
      </c>
      <c r="J61" s="742" t="s">
        <v>3</v>
      </c>
      <c r="K61" s="743" t="s">
        <v>991</v>
      </c>
      <c r="L61" s="742" t="s">
        <v>650</v>
      </c>
      <c r="M61" s="743" t="s">
        <v>569</v>
      </c>
      <c r="N61" s="745">
        <v>114900</v>
      </c>
      <c r="O61" s="745">
        <v>114900</v>
      </c>
      <c r="P61" s="746">
        <v>114900</v>
      </c>
      <c r="Q61" s="705"/>
    </row>
    <row r="62" spans="1:17" x14ac:dyDescent="0.2">
      <c r="N62" s="700"/>
      <c r="O62" s="700"/>
      <c r="P62" s="700"/>
    </row>
    <row r="63" spans="1:17" x14ac:dyDescent="0.2">
      <c r="M63" s="824"/>
      <c r="N63" s="700"/>
      <c r="O63" s="700"/>
      <c r="P63" s="700"/>
    </row>
    <row r="64" spans="1:17" x14ac:dyDescent="0.2">
      <c r="M64" s="824"/>
      <c r="N64" s="700"/>
      <c r="O64" s="700"/>
      <c r="P64" s="700"/>
    </row>
    <row r="65" spans="12:16" ht="12.75" customHeight="1" x14ac:dyDescent="0.2">
      <c r="M65" s="824"/>
      <c r="N65" s="701"/>
      <c r="O65" s="701"/>
      <c r="P65" s="701"/>
    </row>
    <row r="66" spans="12:16" ht="12.75" customHeight="1" x14ac:dyDescent="0.2">
      <c r="N66" s="700"/>
    </row>
    <row r="69" spans="12:16" ht="12.75" customHeight="1" x14ac:dyDescent="0.2">
      <c r="L69" s="41" t="s">
        <v>1131</v>
      </c>
    </row>
  </sheetData>
  <autoFilter ref="A6:T62">
    <filterColumn colId="12">
      <filters blank="1">
        <filter val="925"/>
        <filter val="927"/>
        <filter val="931"/>
        <filter val="932"/>
        <filter val="933"/>
        <filter val="934"/>
        <filter val="941"/>
        <filter val="942"/>
        <filter val="947"/>
        <filter val="954"/>
        <filter val="955"/>
        <filter val="956"/>
        <filter val="963"/>
        <filter val="971"/>
        <filter val="981"/>
        <filter val="982"/>
        <filter val="985"/>
        <filter val="986"/>
        <filter val="995"/>
        <filter val="996"/>
      </filters>
    </filterColumn>
  </autoFilter>
  <customSheetViews>
    <customSheetView guid="{30716F4C-E2EB-4CBA-BC4C-E3731007C035}" showGridLines="0" fitToPage="1" showAutoFilter="1" topLeftCell="I1">
      <pane ySplit="7" topLeftCell="A8" activePane="bottomLeft" state="frozen"/>
      <selection pane="bottomLeft" activeCell="N3" sqref="N3:P3"/>
      <pageMargins left="0.24" right="0.39370078740157483" top="0.78740157480314965" bottom="0.78740157480314965" header="0" footer="0"/>
      <pageSetup paperSize="9" scale="59" orientation="portrait" horizontalDpi="4294967294" verticalDpi="4294967294" r:id="rId1"/>
      <headerFooter alignWithMargins="0"/>
      <autoFilter ref="A6:T63"/>
    </customSheetView>
    <customSheetView guid="{4660ED57-C31A-43C4-A05C-DF263EC238D0}" showGridLines="0" fitToPage="1" showAutoFilter="1" hiddenColumns="1">
      <pane ySplit="7" topLeftCell="A57" activePane="bottomLeft" state="frozen"/>
      <selection pane="bottomLeft" activeCell="N75" sqref="N75"/>
      <pageMargins left="0.24" right="0.39370078740157483" top="0.78740157480314965" bottom="0.78740157480314965" header="0" footer="0"/>
      <pageSetup paperSize="9" scale="59" orientation="portrait" horizontalDpi="4294967294" verticalDpi="4294967294" r:id="rId2"/>
      <headerFooter alignWithMargins="0"/>
      <autoFilter ref="A6:T65"/>
    </customSheetView>
    <customSheetView guid="{413FE589-EB44-4ED3-8D71-DDB7E5500C49}" showGridLines="0" fitToPage="1" filter="1" showAutoFilter="1">
      <pane ySplit="5" topLeftCell="A6" activePane="bottomLeft" state="frozen"/>
      <selection pane="bottomLeft" activeCell="Q3" sqref="Q3"/>
      <pageMargins left="0.24" right="0.39370078740157483" top="0.78740157480314965" bottom="0.78740157480314965" header="0" footer="0"/>
      <pageSetup paperSize="9" scale="25" orientation="landscape" r:id="rId3"/>
      <headerFooter alignWithMargins="0"/>
      <autoFilter ref="A5:R55">
        <filterColumn colId="13">
          <filters>
            <filter val="953"/>
          </filters>
        </filterColumn>
      </autoFilter>
    </customSheetView>
    <customSheetView guid="{3811DC27-6C9C-4281-989A-478EAFEC2147}" showGridLines="0" fitToPage="1" filter="1" showAutoFilter="1">
      <pane ySplit="5" topLeftCell="A7" activePane="bottomLeft" state="frozen"/>
      <selection pane="bottomLeft" activeCell="M57" sqref="M57"/>
      <pageMargins left="0.24" right="0.39370078740157483" top="0.78740157480314965" bottom="0.78740157480314965" header="0" footer="0"/>
      <pageSetup paperSize="9" scale="20" orientation="landscape" r:id="rId4"/>
      <headerFooter alignWithMargins="0"/>
      <autoFilter ref="A5:R55">
        <filterColumn colId="13">
          <filters>
            <filter val="953"/>
          </filters>
        </filterColumn>
      </autoFilter>
    </customSheetView>
    <customSheetView guid="{B38BA802-59E1-473D-82D6-51BB59191DC1}" showGridLines="0" fitToPage="1" filter="1" showAutoFilter="1">
      <pane ySplit="5" topLeftCell="A6" activePane="bottomLeft" state="frozen"/>
      <selection pane="bottomLeft" activeCell="Q3" sqref="Q3"/>
      <pageMargins left="0.24" right="0.39370078740157483" top="0.78740157480314965" bottom="0.78740157480314965" header="0" footer="0"/>
      <pageSetup paperSize="9" scale="25" orientation="landscape" r:id="rId5"/>
      <headerFooter alignWithMargins="0"/>
      <autoFilter ref="A5:R55">
        <filterColumn colId="13">
          <filters>
            <filter val="953"/>
          </filters>
        </filterColumn>
      </autoFilter>
    </customSheetView>
    <customSheetView guid="{4DDEBF15-3C9F-44C3-B78F-AE382BE678C1}" showGridLines="0" fitToPage="1" showAutoFilter="1" topLeftCell="E1">
      <pane ySplit="6" topLeftCell="A7" activePane="bottomLeft" state="frozen"/>
      <selection pane="bottomLeft" activeCell="O34" sqref="O34"/>
      <pageMargins left="0.24" right="0.39370078740157483" top="0.78740157480314965" bottom="0.78740157480314965" header="0" footer="0"/>
      <pageSetup paperSize="9" scale="20" orientation="landscape" r:id="rId6"/>
      <headerFooter alignWithMargins="0"/>
      <autoFilter ref="B1:T1"/>
    </customSheetView>
    <customSheetView guid="{5B9D9E33-AFE5-4826-BC15-28975AB1E5F8}" showGridLines="0" fitToPage="1" showAutoFilter="1">
      <pane ySplit="6" topLeftCell="A7" activePane="bottomLeft" state="frozen"/>
      <selection pane="bottomLeft" activeCell="D13" sqref="D13"/>
      <pageMargins left="0.24" right="0.39370078740157483" top="0.78740157480314965" bottom="0.78740157480314965" header="0" footer="0"/>
      <pageSetup paperSize="9" scale="20" orientation="landscape" r:id="rId7"/>
      <headerFooter alignWithMargins="0"/>
      <autoFilter ref="B1:T1"/>
    </customSheetView>
    <customSheetView guid="{B72699BC-299D-42B7-A978-9B23F399AA23}" showGridLines="0" fitToPage="1" filter="1" showAutoFilter="1" hiddenRows="1">
      <pane ySplit="5" topLeftCell="A6" activePane="bottomLeft" state="frozen"/>
      <selection pane="bottomLeft" activeCell="F13" sqref="F13"/>
      <pageMargins left="0.24" right="0.39370078740157483" top="0.78740157480314965" bottom="0.78740157480314965" header="0" footer="0"/>
      <pageSetup paperSize="9" scale="25" orientation="landscape" r:id="rId8"/>
      <headerFooter alignWithMargins="0"/>
      <autoFilter ref="A6:U72">
        <filterColumn colId="4">
          <filters>
            <filter val="02.1.02.01210"/>
            <filter val="02.1.02.74090"/>
            <filter val="02.1.02.75640"/>
            <filter val="02.2.00.75660"/>
          </filters>
        </filterColumn>
        <filterColumn colId="12">
          <filters>
            <filter val="925"/>
            <filter val="927"/>
            <filter val="931"/>
            <filter val="932"/>
            <filter val="933"/>
            <filter val="934"/>
            <filter val="941"/>
            <filter val="942"/>
            <filter val="947"/>
            <filter val="953"/>
            <filter val="954"/>
            <filter val="956"/>
            <filter val="963"/>
            <filter val="971"/>
            <filter val="981"/>
            <filter val="982"/>
            <filter val="985"/>
            <filter val="986"/>
            <filter val="987"/>
            <filter val="993"/>
            <filter val="995"/>
          </filters>
        </filterColumn>
      </autoFilter>
    </customSheetView>
    <customSheetView guid="{0E06F122-7DC3-4CE3-AFC9-AD85662B9271}" showGridLines="0" fitToPage="1" showAutoFilter="1" hiddenRows="1" hiddenColumns="1">
      <pane ySplit="6" topLeftCell="A7" activePane="bottomLeft" state="frozen"/>
      <selection pane="bottomLeft" activeCell="N8" sqref="N8:N68"/>
      <pageMargins left="0.24" right="0.39370078740157483" top="0.78740157480314965" bottom="0.78740157480314965" header="0" footer="0"/>
      <pageSetup paperSize="9" scale="59" orientation="portrait" horizontalDpi="4294967294" verticalDpi="4294967294" r:id="rId9"/>
      <headerFooter alignWithMargins="0"/>
      <autoFilter ref="A6:T62"/>
    </customSheetView>
  </customSheetViews>
  <mergeCells count="3">
    <mergeCell ref="A3:K3"/>
    <mergeCell ref="A5:K5"/>
    <mergeCell ref="A1:P1"/>
  </mergeCells>
  <pageMargins left="0.24" right="0.39370078740157483" top="0.78740157480314965" bottom="0.78740157480314965" header="0" footer="0"/>
  <pageSetup paperSize="9" scale="59" orientation="portrait" horizontalDpi="4294967294" verticalDpi="4294967294" r:id="rId1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6"/>
  <sheetViews>
    <sheetView showGridLines="0" workbookViewId="0">
      <selection activeCell="E14" sqref="E14"/>
    </sheetView>
  </sheetViews>
  <sheetFormatPr defaultColWidth="9.140625" defaultRowHeight="12.75" customHeight="1" x14ac:dyDescent="0.2"/>
  <cols>
    <col min="1" max="1" width="30.7109375" style="901" customWidth="1"/>
    <col min="2" max="2" width="15.42578125" style="901" customWidth="1"/>
    <col min="3" max="3" width="14" style="901" customWidth="1"/>
    <col min="4" max="5" width="9.140625" style="901" customWidth="1"/>
    <col min="6" max="6" width="10" style="901" bestFit="1" customWidth="1"/>
    <col min="7" max="7" width="13.140625" style="901" customWidth="1"/>
    <col min="8" max="10" width="9.140625" style="901" customWidth="1"/>
    <col min="11" max="16384" width="9.140625" style="901"/>
  </cols>
  <sheetData>
    <row r="1" spans="1:12" ht="43.5" customHeight="1" x14ac:dyDescent="0.2">
      <c r="A1" s="2317" t="s">
        <v>1748</v>
      </c>
      <c r="B1" s="2317"/>
      <c r="C1" s="2317"/>
      <c r="D1" s="2317"/>
      <c r="E1" s="2317"/>
      <c r="F1" s="2317"/>
      <c r="G1" s="900"/>
      <c r="H1" s="900"/>
      <c r="I1" s="900"/>
      <c r="J1" s="900"/>
      <c r="K1" s="900"/>
      <c r="L1" s="900"/>
    </row>
    <row r="2" spans="1:12" ht="39" customHeight="1" x14ac:dyDescent="0.2">
      <c r="A2" s="1822" t="s">
        <v>244</v>
      </c>
      <c r="B2" s="1822"/>
      <c r="C2" s="1822"/>
      <c r="D2" s="1822"/>
      <c r="E2" s="1822"/>
      <c r="F2" s="1822"/>
      <c r="G2" s="1822"/>
      <c r="H2" s="1822"/>
      <c r="I2" s="1823"/>
      <c r="J2" s="1823"/>
    </row>
    <row r="3" spans="1:12" ht="42" x14ac:dyDescent="0.2">
      <c r="A3" s="2318" t="s">
        <v>37</v>
      </c>
      <c r="B3" s="1708" t="s">
        <v>1749</v>
      </c>
      <c r="C3" s="1708" t="s">
        <v>1750</v>
      </c>
      <c r="D3" s="1708"/>
      <c r="E3" s="1708"/>
      <c r="F3" s="2319" t="s">
        <v>756</v>
      </c>
    </row>
    <row r="4" spans="1:12" ht="15" customHeight="1" x14ac:dyDescent="0.2">
      <c r="A4" s="2318"/>
      <c r="B4" s="1708" t="s">
        <v>1312</v>
      </c>
      <c r="C4" s="1708" t="s">
        <v>1312</v>
      </c>
      <c r="D4" s="1708"/>
      <c r="E4" s="1708"/>
      <c r="F4" s="2320"/>
    </row>
    <row r="5" spans="1:12" ht="22.5" x14ac:dyDescent="0.2">
      <c r="A5" s="1825" t="s">
        <v>1751</v>
      </c>
      <c r="B5" s="1826"/>
      <c r="C5" s="1826">
        <v>0</v>
      </c>
      <c r="D5" s="1826"/>
      <c r="E5" s="1826"/>
      <c r="F5" s="1824">
        <f t="shared" ref="F5" si="0">SUM(B5:E5)</f>
        <v>0</v>
      </c>
    </row>
    <row r="6" spans="1:12" x14ac:dyDescent="0.2">
      <c r="A6" s="1827" t="s">
        <v>594</v>
      </c>
      <c r="B6" s="1828">
        <f>SUM(B5:B5)</f>
        <v>0</v>
      </c>
      <c r="C6" s="1828">
        <f>SUM(C5:C5)</f>
        <v>0</v>
      </c>
      <c r="D6" s="1828">
        <f>SUM(D5:D5)</f>
        <v>0</v>
      </c>
      <c r="E6" s="1828">
        <v>0</v>
      </c>
      <c r="F6" s="1829">
        <f>SUM(F5:F5)</f>
        <v>0</v>
      </c>
      <c r="G6" s="901">
        <f>FIO/1000</f>
        <v>0</v>
      </c>
    </row>
  </sheetData>
  <customSheetViews>
    <customSheetView guid="{30716F4C-E2EB-4CBA-BC4C-E3731007C035}" showGridLines="0">
      <selection activeCell="B3" sqref="B3"/>
      <pageMargins left="0.74803149606299213" right="0.74803149606299213" top="0.98425196850393704" bottom="0.98425196850393704" header="0.51181102362204722" footer="0.51181102362204722"/>
      <pageSetup paperSize="9" orientation="landscape"/>
      <headerFooter alignWithMargins="0"/>
    </customSheetView>
    <customSheetView guid="{4660ED57-C31A-43C4-A05C-DF263EC238D0}" showGridLines="0">
      <selection activeCell="A6" sqref="A6"/>
      <pageMargins left="0.74803149606299213" right="0.74803149606299213" top="0.98425196850393704" bottom="0.98425196850393704" header="0.51181102362204722" footer="0.51181102362204722"/>
      <pageSetup paperSize="9" orientation="landscape"/>
      <headerFooter alignWithMargins="0"/>
    </customSheetView>
    <customSheetView guid="{0E06F122-7DC3-4CE3-AFC9-AD85662B9271}" showGridLines="0">
      <selection activeCell="A6" sqref="A6"/>
      <pageMargins left="0.74803149606299213" right="0.74803149606299213" top="0.98425196850393704" bottom="0.98425196850393704" header="0.51181102362204722" footer="0.51181102362204722"/>
      <pageSetup paperSize="9" orientation="landscape"/>
      <headerFooter alignWithMargins="0"/>
    </customSheetView>
  </customSheetViews>
  <mergeCells count="3">
    <mergeCell ref="A1:F1"/>
    <mergeCell ref="A3:A4"/>
    <mergeCell ref="F3:F4"/>
  </mergeCells>
  <pageMargins left="0.74803149606299213" right="0.74803149606299213" top="0.98425196850393704" bottom="0.98425196850393704" header="0.51181102362204722" footer="0.51181102362204722"/>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Q12"/>
  <sheetViews>
    <sheetView zoomScaleNormal="100" workbookViewId="0">
      <selection activeCell="E18" sqref="E18"/>
    </sheetView>
  </sheetViews>
  <sheetFormatPr defaultRowHeight="15" x14ac:dyDescent="0.25"/>
  <cols>
    <col min="1" max="1" width="30.7109375" style="903" customWidth="1"/>
    <col min="2" max="2" width="52.5703125" style="1598" customWidth="1"/>
    <col min="3" max="3" width="13.85546875" style="1598" customWidth="1"/>
    <col min="4" max="4" width="13.28515625" style="1598" customWidth="1"/>
    <col min="5" max="5" width="16" style="1598" customWidth="1"/>
    <col min="6" max="7" width="14.42578125" style="1598" customWidth="1"/>
    <col min="8" max="8" width="17.28515625" style="1598" customWidth="1"/>
    <col min="9" max="9" width="12" style="1598" customWidth="1"/>
    <col min="10" max="10" width="11.7109375" style="1605" bestFit="1" customWidth="1"/>
    <col min="11" max="11" width="13.28515625" style="1605" bestFit="1" customWidth="1"/>
    <col min="12" max="12" width="13.140625" style="1605" customWidth="1"/>
    <col min="13" max="14" width="9.140625" style="1605"/>
    <col min="15" max="15" width="10.140625" style="1605" bestFit="1" customWidth="1"/>
    <col min="16" max="16" width="9.140625" style="1616"/>
    <col min="17" max="253" width="9.140625" style="903"/>
    <col min="254" max="254" width="50.5703125" style="903" customWidth="1"/>
    <col min="255" max="255" width="13.85546875" style="903" customWidth="1"/>
    <col min="256" max="256" width="11.7109375" style="903" customWidth="1"/>
    <col min="257" max="257" width="13.5703125" style="903" customWidth="1"/>
    <col min="258" max="258" width="14.42578125" style="903" customWidth="1"/>
    <col min="259" max="260" width="11.85546875" style="903" customWidth="1"/>
    <col min="261" max="261" width="0.140625" style="903" customWidth="1"/>
    <col min="262" max="262" width="15.5703125" style="903" customWidth="1"/>
    <col min="263" max="263" width="12.140625" style="903" customWidth="1"/>
    <col min="264" max="264" width="24.7109375" style="903" customWidth="1"/>
    <col min="265" max="265" width="11.85546875" style="903" customWidth="1"/>
    <col min="266" max="509" width="9.140625" style="903"/>
    <col min="510" max="510" width="50.5703125" style="903" customWidth="1"/>
    <col min="511" max="511" width="13.85546875" style="903" customWidth="1"/>
    <col min="512" max="512" width="11.7109375" style="903" customWidth="1"/>
    <col min="513" max="513" width="13.5703125" style="903" customWidth="1"/>
    <col min="514" max="514" width="14.42578125" style="903" customWidth="1"/>
    <col min="515" max="516" width="11.85546875" style="903" customWidth="1"/>
    <col min="517" max="517" width="0.140625" style="903" customWidth="1"/>
    <col min="518" max="518" width="15.5703125" style="903" customWidth="1"/>
    <col min="519" max="519" width="12.140625" style="903" customWidth="1"/>
    <col min="520" max="520" width="24.7109375" style="903" customWidth="1"/>
    <col min="521" max="521" width="11.85546875" style="903" customWidth="1"/>
    <col min="522" max="765" width="9.140625" style="903"/>
    <col min="766" max="766" width="50.5703125" style="903" customWidth="1"/>
    <col min="767" max="767" width="13.85546875" style="903" customWidth="1"/>
    <col min="768" max="768" width="11.7109375" style="903" customWidth="1"/>
    <col min="769" max="769" width="13.5703125" style="903" customWidth="1"/>
    <col min="770" max="770" width="14.42578125" style="903" customWidth="1"/>
    <col min="771" max="772" width="11.85546875" style="903" customWidth="1"/>
    <col min="773" max="773" width="0.140625" style="903" customWidth="1"/>
    <col min="774" max="774" width="15.5703125" style="903" customWidth="1"/>
    <col min="775" max="775" width="12.140625" style="903" customWidth="1"/>
    <col min="776" max="776" width="24.7109375" style="903" customWidth="1"/>
    <col min="777" max="777" width="11.85546875" style="903" customWidth="1"/>
    <col min="778" max="1021" width="9.140625" style="903"/>
    <col min="1022" max="1022" width="50.5703125" style="903" customWidth="1"/>
    <col min="1023" max="1023" width="13.85546875" style="903" customWidth="1"/>
    <col min="1024" max="1024" width="11.7109375" style="903" customWidth="1"/>
    <col min="1025" max="1025" width="13.5703125" style="903" customWidth="1"/>
    <col min="1026" max="1026" width="14.42578125" style="903" customWidth="1"/>
    <col min="1027" max="1028" width="11.85546875" style="903" customWidth="1"/>
    <col min="1029" max="1029" width="0.140625" style="903" customWidth="1"/>
    <col min="1030" max="1030" width="15.5703125" style="903" customWidth="1"/>
    <col min="1031" max="1031" width="12.140625" style="903" customWidth="1"/>
    <col min="1032" max="1032" width="24.7109375" style="903" customWidth="1"/>
    <col min="1033" max="1033" width="11.85546875" style="903" customWidth="1"/>
    <col min="1034" max="1277" width="9.140625" style="903"/>
    <col min="1278" max="1278" width="50.5703125" style="903" customWidth="1"/>
    <col min="1279" max="1279" width="13.85546875" style="903" customWidth="1"/>
    <col min="1280" max="1280" width="11.7109375" style="903" customWidth="1"/>
    <col min="1281" max="1281" width="13.5703125" style="903" customWidth="1"/>
    <col min="1282" max="1282" width="14.42578125" style="903" customWidth="1"/>
    <col min="1283" max="1284" width="11.85546875" style="903" customWidth="1"/>
    <col min="1285" max="1285" width="0.140625" style="903" customWidth="1"/>
    <col min="1286" max="1286" width="15.5703125" style="903" customWidth="1"/>
    <col min="1287" max="1287" width="12.140625" style="903" customWidth="1"/>
    <col min="1288" max="1288" width="24.7109375" style="903" customWidth="1"/>
    <col min="1289" max="1289" width="11.85546875" style="903" customWidth="1"/>
    <col min="1290" max="1533" width="9.140625" style="903"/>
    <col min="1534" max="1534" width="50.5703125" style="903" customWidth="1"/>
    <col min="1535" max="1535" width="13.85546875" style="903" customWidth="1"/>
    <col min="1536" max="1536" width="11.7109375" style="903" customWidth="1"/>
    <col min="1537" max="1537" width="13.5703125" style="903" customWidth="1"/>
    <col min="1538" max="1538" width="14.42578125" style="903" customWidth="1"/>
    <col min="1539" max="1540" width="11.85546875" style="903" customWidth="1"/>
    <col min="1541" max="1541" width="0.140625" style="903" customWidth="1"/>
    <col min="1542" max="1542" width="15.5703125" style="903" customWidth="1"/>
    <col min="1543" max="1543" width="12.140625" style="903" customWidth="1"/>
    <col min="1544" max="1544" width="24.7109375" style="903" customWidth="1"/>
    <col min="1545" max="1545" width="11.85546875" style="903" customWidth="1"/>
    <col min="1546" max="1789" width="9.140625" style="903"/>
    <col min="1790" max="1790" width="50.5703125" style="903" customWidth="1"/>
    <col min="1791" max="1791" width="13.85546875" style="903" customWidth="1"/>
    <col min="1792" max="1792" width="11.7109375" style="903" customWidth="1"/>
    <col min="1793" max="1793" width="13.5703125" style="903" customWidth="1"/>
    <col min="1794" max="1794" width="14.42578125" style="903" customWidth="1"/>
    <col min="1795" max="1796" width="11.85546875" style="903" customWidth="1"/>
    <col min="1797" max="1797" width="0.140625" style="903" customWidth="1"/>
    <col min="1798" max="1798" width="15.5703125" style="903" customWidth="1"/>
    <col min="1799" max="1799" width="12.140625" style="903" customWidth="1"/>
    <col min="1800" max="1800" width="24.7109375" style="903" customWidth="1"/>
    <col min="1801" max="1801" width="11.85546875" style="903" customWidth="1"/>
    <col min="1802" max="2045" width="9.140625" style="903"/>
    <col min="2046" max="2046" width="50.5703125" style="903" customWidth="1"/>
    <col min="2047" max="2047" width="13.85546875" style="903" customWidth="1"/>
    <col min="2048" max="2048" width="11.7109375" style="903" customWidth="1"/>
    <col min="2049" max="2049" width="13.5703125" style="903" customWidth="1"/>
    <col min="2050" max="2050" width="14.42578125" style="903" customWidth="1"/>
    <col min="2051" max="2052" width="11.85546875" style="903" customWidth="1"/>
    <col min="2053" max="2053" width="0.140625" style="903" customWidth="1"/>
    <col min="2054" max="2054" width="15.5703125" style="903" customWidth="1"/>
    <col min="2055" max="2055" width="12.140625" style="903" customWidth="1"/>
    <col min="2056" max="2056" width="24.7109375" style="903" customWidth="1"/>
    <col min="2057" max="2057" width="11.85546875" style="903" customWidth="1"/>
    <col min="2058" max="2301" width="9.140625" style="903"/>
    <col min="2302" max="2302" width="50.5703125" style="903" customWidth="1"/>
    <col min="2303" max="2303" width="13.85546875" style="903" customWidth="1"/>
    <col min="2304" max="2304" width="11.7109375" style="903" customWidth="1"/>
    <col min="2305" max="2305" width="13.5703125" style="903" customWidth="1"/>
    <col min="2306" max="2306" width="14.42578125" style="903" customWidth="1"/>
    <col min="2307" max="2308" width="11.85546875" style="903" customWidth="1"/>
    <col min="2309" max="2309" width="0.140625" style="903" customWidth="1"/>
    <col min="2310" max="2310" width="15.5703125" style="903" customWidth="1"/>
    <col min="2311" max="2311" width="12.140625" style="903" customWidth="1"/>
    <col min="2312" max="2312" width="24.7109375" style="903" customWidth="1"/>
    <col min="2313" max="2313" width="11.85546875" style="903" customWidth="1"/>
    <col min="2314" max="2557" width="9.140625" style="903"/>
    <col min="2558" max="2558" width="50.5703125" style="903" customWidth="1"/>
    <col min="2559" max="2559" width="13.85546875" style="903" customWidth="1"/>
    <col min="2560" max="2560" width="11.7109375" style="903" customWidth="1"/>
    <col min="2561" max="2561" width="13.5703125" style="903" customWidth="1"/>
    <col min="2562" max="2562" width="14.42578125" style="903" customWidth="1"/>
    <col min="2563" max="2564" width="11.85546875" style="903" customWidth="1"/>
    <col min="2565" max="2565" width="0.140625" style="903" customWidth="1"/>
    <col min="2566" max="2566" width="15.5703125" style="903" customWidth="1"/>
    <col min="2567" max="2567" width="12.140625" style="903" customWidth="1"/>
    <col min="2568" max="2568" width="24.7109375" style="903" customWidth="1"/>
    <col min="2569" max="2569" width="11.85546875" style="903" customWidth="1"/>
    <col min="2570" max="2813" width="9.140625" style="903"/>
    <col min="2814" max="2814" width="50.5703125" style="903" customWidth="1"/>
    <col min="2815" max="2815" width="13.85546875" style="903" customWidth="1"/>
    <col min="2816" max="2816" width="11.7109375" style="903" customWidth="1"/>
    <col min="2817" max="2817" width="13.5703125" style="903" customWidth="1"/>
    <col min="2818" max="2818" width="14.42578125" style="903" customWidth="1"/>
    <col min="2819" max="2820" width="11.85546875" style="903" customWidth="1"/>
    <col min="2821" max="2821" width="0.140625" style="903" customWidth="1"/>
    <col min="2822" max="2822" width="15.5703125" style="903" customWidth="1"/>
    <col min="2823" max="2823" width="12.140625" style="903" customWidth="1"/>
    <col min="2824" max="2824" width="24.7109375" style="903" customWidth="1"/>
    <col min="2825" max="2825" width="11.85546875" style="903" customWidth="1"/>
    <col min="2826" max="3069" width="9.140625" style="903"/>
    <col min="3070" max="3070" width="50.5703125" style="903" customWidth="1"/>
    <col min="3071" max="3071" width="13.85546875" style="903" customWidth="1"/>
    <col min="3072" max="3072" width="11.7109375" style="903" customWidth="1"/>
    <col min="3073" max="3073" width="13.5703125" style="903" customWidth="1"/>
    <col min="3074" max="3074" width="14.42578125" style="903" customWidth="1"/>
    <col min="3075" max="3076" width="11.85546875" style="903" customWidth="1"/>
    <col min="3077" max="3077" width="0.140625" style="903" customWidth="1"/>
    <col min="3078" max="3078" width="15.5703125" style="903" customWidth="1"/>
    <col min="3079" max="3079" width="12.140625" style="903" customWidth="1"/>
    <col min="3080" max="3080" width="24.7109375" style="903" customWidth="1"/>
    <col min="3081" max="3081" width="11.85546875" style="903" customWidth="1"/>
    <col min="3082" max="3325" width="9.140625" style="903"/>
    <col min="3326" max="3326" width="50.5703125" style="903" customWidth="1"/>
    <col min="3327" max="3327" width="13.85546875" style="903" customWidth="1"/>
    <col min="3328" max="3328" width="11.7109375" style="903" customWidth="1"/>
    <col min="3329" max="3329" width="13.5703125" style="903" customWidth="1"/>
    <col min="3330" max="3330" width="14.42578125" style="903" customWidth="1"/>
    <col min="3331" max="3332" width="11.85546875" style="903" customWidth="1"/>
    <col min="3333" max="3333" width="0.140625" style="903" customWidth="1"/>
    <col min="3334" max="3334" width="15.5703125" style="903" customWidth="1"/>
    <col min="3335" max="3335" width="12.140625" style="903" customWidth="1"/>
    <col min="3336" max="3336" width="24.7109375" style="903" customWidth="1"/>
    <col min="3337" max="3337" width="11.85546875" style="903" customWidth="1"/>
    <col min="3338" max="3581" width="9.140625" style="903"/>
    <col min="3582" max="3582" width="50.5703125" style="903" customWidth="1"/>
    <col min="3583" max="3583" width="13.85546875" style="903" customWidth="1"/>
    <col min="3584" max="3584" width="11.7109375" style="903" customWidth="1"/>
    <col min="3585" max="3585" width="13.5703125" style="903" customWidth="1"/>
    <col min="3586" max="3586" width="14.42578125" style="903" customWidth="1"/>
    <col min="3587" max="3588" width="11.85546875" style="903" customWidth="1"/>
    <col min="3589" max="3589" width="0.140625" style="903" customWidth="1"/>
    <col min="3590" max="3590" width="15.5703125" style="903" customWidth="1"/>
    <col min="3591" max="3591" width="12.140625" style="903" customWidth="1"/>
    <col min="3592" max="3592" width="24.7109375" style="903" customWidth="1"/>
    <col min="3593" max="3593" width="11.85546875" style="903" customWidth="1"/>
    <col min="3594" max="3837" width="9.140625" style="903"/>
    <col min="3838" max="3838" width="50.5703125" style="903" customWidth="1"/>
    <col min="3839" max="3839" width="13.85546875" style="903" customWidth="1"/>
    <col min="3840" max="3840" width="11.7109375" style="903" customWidth="1"/>
    <col min="3841" max="3841" width="13.5703125" style="903" customWidth="1"/>
    <col min="3842" max="3842" width="14.42578125" style="903" customWidth="1"/>
    <col min="3843" max="3844" width="11.85546875" style="903" customWidth="1"/>
    <col min="3845" max="3845" width="0.140625" style="903" customWidth="1"/>
    <col min="3846" max="3846" width="15.5703125" style="903" customWidth="1"/>
    <col min="3847" max="3847" width="12.140625" style="903" customWidth="1"/>
    <col min="3848" max="3848" width="24.7109375" style="903" customWidth="1"/>
    <col min="3849" max="3849" width="11.85546875" style="903" customWidth="1"/>
    <col min="3850" max="4093" width="9.140625" style="903"/>
    <col min="4094" max="4094" width="50.5703125" style="903" customWidth="1"/>
    <col min="4095" max="4095" width="13.85546875" style="903" customWidth="1"/>
    <col min="4096" max="4096" width="11.7109375" style="903" customWidth="1"/>
    <col min="4097" max="4097" width="13.5703125" style="903" customWidth="1"/>
    <col min="4098" max="4098" width="14.42578125" style="903" customWidth="1"/>
    <col min="4099" max="4100" width="11.85546875" style="903" customWidth="1"/>
    <col min="4101" max="4101" width="0.140625" style="903" customWidth="1"/>
    <col min="4102" max="4102" width="15.5703125" style="903" customWidth="1"/>
    <col min="4103" max="4103" width="12.140625" style="903" customWidth="1"/>
    <col min="4104" max="4104" width="24.7109375" style="903" customWidth="1"/>
    <col min="4105" max="4105" width="11.85546875" style="903" customWidth="1"/>
    <col min="4106" max="4349" width="9.140625" style="903"/>
    <col min="4350" max="4350" width="50.5703125" style="903" customWidth="1"/>
    <col min="4351" max="4351" width="13.85546875" style="903" customWidth="1"/>
    <col min="4352" max="4352" width="11.7109375" style="903" customWidth="1"/>
    <col min="4353" max="4353" width="13.5703125" style="903" customWidth="1"/>
    <col min="4354" max="4354" width="14.42578125" style="903" customWidth="1"/>
    <col min="4355" max="4356" width="11.85546875" style="903" customWidth="1"/>
    <col min="4357" max="4357" width="0.140625" style="903" customWidth="1"/>
    <col min="4358" max="4358" width="15.5703125" style="903" customWidth="1"/>
    <col min="4359" max="4359" width="12.140625" style="903" customWidth="1"/>
    <col min="4360" max="4360" width="24.7109375" style="903" customWidth="1"/>
    <col min="4361" max="4361" width="11.85546875" style="903" customWidth="1"/>
    <col min="4362" max="4605" width="9.140625" style="903"/>
    <col min="4606" max="4606" width="50.5703125" style="903" customWidth="1"/>
    <col min="4607" max="4607" width="13.85546875" style="903" customWidth="1"/>
    <col min="4608" max="4608" width="11.7109375" style="903" customWidth="1"/>
    <col min="4609" max="4609" width="13.5703125" style="903" customWidth="1"/>
    <col min="4610" max="4610" width="14.42578125" style="903" customWidth="1"/>
    <col min="4611" max="4612" width="11.85546875" style="903" customWidth="1"/>
    <col min="4613" max="4613" width="0.140625" style="903" customWidth="1"/>
    <col min="4614" max="4614" width="15.5703125" style="903" customWidth="1"/>
    <col min="4615" max="4615" width="12.140625" style="903" customWidth="1"/>
    <col min="4616" max="4616" width="24.7109375" style="903" customWidth="1"/>
    <col min="4617" max="4617" width="11.85546875" style="903" customWidth="1"/>
    <col min="4618" max="4861" width="9.140625" style="903"/>
    <col min="4862" max="4862" width="50.5703125" style="903" customWidth="1"/>
    <col min="4863" max="4863" width="13.85546875" style="903" customWidth="1"/>
    <col min="4864" max="4864" width="11.7109375" style="903" customWidth="1"/>
    <col min="4865" max="4865" width="13.5703125" style="903" customWidth="1"/>
    <col min="4866" max="4866" width="14.42578125" style="903" customWidth="1"/>
    <col min="4867" max="4868" width="11.85546875" style="903" customWidth="1"/>
    <col min="4869" max="4869" width="0.140625" style="903" customWidth="1"/>
    <col min="4870" max="4870" width="15.5703125" style="903" customWidth="1"/>
    <col min="4871" max="4871" width="12.140625" style="903" customWidth="1"/>
    <col min="4872" max="4872" width="24.7109375" style="903" customWidth="1"/>
    <col min="4873" max="4873" width="11.85546875" style="903" customWidth="1"/>
    <col min="4874" max="5117" width="9.140625" style="903"/>
    <col min="5118" max="5118" width="50.5703125" style="903" customWidth="1"/>
    <col min="5119" max="5119" width="13.85546875" style="903" customWidth="1"/>
    <col min="5120" max="5120" width="11.7109375" style="903" customWidth="1"/>
    <col min="5121" max="5121" width="13.5703125" style="903" customWidth="1"/>
    <col min="5122" max="5122" width="14.42578125" style="903" customWidth="1"/>
    <col min="5123" max="5124" width="11.85546875" style="903" customWidth="1"/>
    <col min="5125" max="5125" width="0.140625" style="903" customWidth="1"/>
    <col min="5126" max="5126" width="15.5703125" style="903" customWidth="1"/>
    <col min="5127" max="5127" width="12.140625" style="903" customWidth="1"/>
    <col min="5128" max="5128" width="24.7109375" style="903" customWidth="1"/>
    <col min="5129" max="5129" width="11.85546875" style="903" customWidth="1"/>
    <col min="5130" max="5373" width="9.140625" style="903"/>
    <col min="5374" max="5374" width="50.5703125" style="903" customWidth="1"/>
    <col min="5375" max="5375" width="13.85546875" style="903" customWidth="1"/>
    <col min="5376" max="5376" width="11.7109375" style="903" customWidth="1"/>
    <col min="5377" max="5377" width="13.5703125" style="903" customWidth="1"/>
    <col min="5378" max="5378" width="14.42578125" style="903" customWidth="1"/>
    <col min="5379" max="5380" width="11.85546875" style="903" customWidth="1"/>
    <col min="5381" max="5381" width="0.140625" style="903" customWidth="1"/>
    <col min="5382" max="5382" width="15.5703125" style="903" customWidth="1"/>
    <col min="5383" max="5383" width="12.140625" style="903" customWidth="1"/>
    <col min="5384" max="5384" width="24.7109375" style="903" customWidth="1"/>
    <col min="5385" max="5385" width="11.85546875" style="903" customWidth="1"/>
    <col min="5386" max="5629" width="9.140625" style="903"/>
    <col min="5630" max="5630" width="50.5703125" style="903" customWidth="1"/>
    <col min="5631" max="5631" width="13.85546875" style="903" customWidth="1"/>
    <col min="5632" max="5632" width="11.7109375" style="903" customWidth="1"/>
    <col min="5633" max="5633" width="13.5703125" style="903" customWidth="1"/>
    <col min="5634" max="5634" width="14.42578125" style="903" customWidth="1"/>
    <col min="5635" max="5636" width="11.85546875" style="903" customWidth="1"/>
    <col min="5637" max="5637" width="0.140625" style="903" customWidth="1"/>
    <col min="5638" max="5638" width="15.5703125" style="903" customWidth="1"/>
    <col min="5639" max="5639" width="12.140625" style="903" customWidth="1"/>
    <col min="5640" max="5640" width="24.7109375" style="903" customWidth="1"/>
    <col min="5641" max="5641" width="11.85546875" style="903" customWidth="1"/>
    <col min="5642" max="5885" width="9.140625" style="903"/>
    <col min="5886" max="5886" width="50.5703125" style="903" customWidth="1"/>
    <col min="5887" max="5887" width="13.85546875" style="903" customWidth="1"/>
    <col min="5888" max="5888" width="11.7109375" style="903" customWidth="1"/>
    <col min="5889" max="5889" width="13.5703125" style="903" customWidth="1"/>
    <col min="5890" max="5890" width="14.42578125" style="903" customWidth="1"/>
    <col min="5891" max="5892" width="11.85546875" style="903" customWidth="1"/>
    <col min="5893" max="5893" width="0.140625" style="903" customWidth="1"/>
    <col min="5894" max="5894" width="15.5703125" style="903" customWidth="1"/>
    <col min="5895" max="5895" width="12.140625" style="903" customWidth="1"/>
    <col min="5896" max="5896" width="24.7109375" style="903" customWidth="1"/>
    <col min="5897" max="5897" width="11.85546875" style="903" customWidth="1"/>
    <col min="5898" max="6141" width="9.140625" style="903"/>
    <col min="6142" max="6142" width="50.5703125" style="903" customWidth="1"/>
    <col min="6143" max="6143" width="13.85546875" style="903" customWidth="1"/>
    <col min="6144" max="6144" width="11.7109375" style="903" customWidth="1"/>
    <col min="6145" max="6145" width="13.5703125" style="903" customWidth="1"/>
    <col min="6146" max="6146" width="14.42578125" style="903" customWidth="1"/>
    <col min="6147" max="6148" width="11.85546875" style="903" customWidth="1"/>
    <col min="6149" max="6149" width="0.140625" style="903" customWidth="1"/>
    <col min="6150" max="6150" width="15.5703125" style="903" customWidth="1"/>
    <col min="6151" max="6151" width="12.140625" style="903" customWidth="1"/>
    <col min="6152" max="6152" width="24.7109375" style="903" customWidth="1"/>
    <col min="6153" max="6153" width="11.85546875" style="903" customWidth="1"/>
    <col min="6154" max="6397" width="9.140625" style="903"/>
    <col min="6398" max="6398" width="50.5703125" style="903" customWidth="1"/>
    <col min="6399" max="6399" width="13.85546875" style="903" customWidth="1"/>
    <col min="6400" max="6400" width="11.7109375" style="903" customWidth="1"/>
    <col min="6401" max="6401" width="13.5703125" style="903" customWidth="1"/>
    <col min="6402" max="6402" width="14.42578125" style="903" customWidth="1"/>
    <col min="6403" max="6404" width="11.85546875" style="903" customWidth="1"/>
    <col min="6405" max="6405" width="0.140625" style="903" customWidth="1"/>
    <col min="6406" max="6406" width="15.5703125" style="903" customWidth="1"/>
    <col min="6407" max="6407" width="12.140625" style="903" customWidth="1"/>
    <col min="6408" max="6408" width="24.7109375" style="903" customWidth="1"/>
    <col min="6409" max="6409" width="11.85546875" style="903" customWidth="1"/>
    <col min="6410" max="6653" width="9.140625" style="903"/>
    <col min="6654" max="6654" width="50.5703125" style="903" customWidth="1"/>
    <col min="6655" max="6655" width="13.85546875" style="903" customWidth="1"/>
    <col min="6656" max="6656" width="11.7109375" style="903" customWidth="1"/>
    <col min="6657" max="6657" width="13.5703125" style="903" customWidth="1"/>
    <col min="6658" max="6658" width="14.42578125" style="903" customWidth="1"/>
    <col min="6659" max="6660" width="11.85546875" style="903" customWidth="1"/>
    <col min="6661" max="6661" width="0.140625" style="903" customWidth="1"/>
    <col min="6662" max="6662" width="15.5703125" style="903" customWidth="1"/>
    <col min="6663" max="6663" width="12.140625" style="903" customWidth="1"/>
    <col min="6664" max="6664" width="24.7109375" style="903" customWidth="1"/>
    <col min="6665" max="6665" width="11.85546875" style="903" customWidth="1"/>
    <col min="6666" max="6909" width="9.140625" style="903"/>
    <col min="6910" max="6910" width="50.5703125" style="903" customWidth="1"/>
    <col min="6911" max="6911" width="13.85546875" style="903" customWidth="1"/>
    <col min="6912" max="6912" width="11.7109375" style="903" customWidth="1"/>
    <col min="6913" max="6913" width="13.5703125" style="903" customWidth="1"/>
    <col min="6914" max="6914" width="14.42578125" style="903" customWidth="1"/>
    <col min="6915" max="6916" width="11.85546875" style="903" customWidth="1"/>
    <col min="6917" max="6917" width="0.140625" style="903" customWidth="1"/>
    <col min="6918" max="6918" width="15.5703125" style="903" customWidth="1"/>
    <col min="6919" max="6919" width="12.140625" style="903" customWidth="1"/>
    <col min="6920" max="6920" width="24.7109375" style="903" customWidth="1"/>
    <col min="6921" max="6921" width="11.85546875" style="903" customWidth="1"/>
    <col min="6922" max="7165" width="9.140625" style="903"/>
    <col min="7166" max="7166" width="50.5703125" style="903" customWidth="1"/>
    <col min="7167" max="7167" width="13.85546875" style="903" customWidth="1"/>
    <col min="7168" max="7168" width="11.7109375" style="903" customWidth="1"/>
    <col min="7169" max="7169" width="13.5703125" style="903" customWidth="1"/>
    <col min="7170" max="7170" width="14.42578125" style="903" customWidth="1"/>
    <col min="7171" max="7172" width="11.85546875" style="903" customWidth="1"/>
    <col min="7173" max="7173" width="0.140625" style="903" customWidth="1"/>
    <col min="7174" max="7174" width="15.5703125" style="903" customWidth="1"/>
    <col min="7175" max="7175" width="12.140625" style="903" customWidth="1"/>
    <col min="7176" max="7176" width="24.7109375" style="903" customWidth="1"/>
    <col min="7177" max="7177" width="11.85546875" style="903" customWidth="1"/>
    <col min="7178" max="7421" width="9.140625" style="903"/>
    <col min="7422" max="7422" width="50.5703125" style="903" customWidth="1"/>
    <col min="7423" max="7423" width="13.85546875" style="903" customWidth="1"/>
    <col min="7424" max="7424" width="11.7109375" style="903" customWidth="1"/>
    <col min="7425" max="7425" width="13.5703125" style="903" customWidth="1"/>
    <col min="7426" max="7426" width="14.42578125" style="903" customWidth="1"/>
    <col min="7427" max="7428" width="11.85546875" style="903" customWidth="1"/>
    <col min="7429" max="7429" width="0.140625" style="903" customWidth="1"/>
    <col min="7430" max="7430" width="15.5703125" style="903" customWidth="1"/>
    <col min="7431" max="7431" width="12.140625" style="903" customWidth="1"/>
    <col min="7432" max="7432" width="24.7109375" style="903" customWidth="1"/>
    <col min="7433" max="7433" width="11.85546875" style="903" customWidth="1"/>
    <col min="7434" max="7677" width="9.140625" style="903"/>
    <col min="7678" max="7678" width="50.5703125" style="903" customWidth="1"/>
    <col min="7679" max="7679" width="13.85546875" style="903" customWidth="1"/>
    <col min="7680" max="7680" width="11.7109375" style="903" customWidth="1"/>
    <col min="7681" max="7681" width="13.5703125" style="903" customWidth="1"/>
    <col min="7682" max="7682" width="14.42578125" style="903" customWidth="1"/>
    <col min="7683" max="7684" width="11.85546875" style="903" customWidth="1"/>
    <col min="7685" max="7685" width="0.140625" style="903" customWidth="1"/>
    <col min="7686" max="7686" width="15.5703125" style="903" customWidth="1"/>
    <col min="7687" max="7687" width="12.140625" style="903" customWidth="1"/>
    <col min="7688" max="7688" width="24.7109375" style="903" customWidth="1"/>
    <col min="7689" max="7689" width="11.85546875" style="903" customWidth="1"/>
    <col min="7690" max="7933" width="9.140625" style="903"/>
    <col min="7934" max="7934" width="50.5703125" style="903" customWidth="1"/>
    <col min="7935" max="7935" width="13.85546875" style="903" customWidth="1"/>
    <col min="7936" max="7936" width="11.7109375" style="903" customWidth="1"/>
    <col min="7937" max="7937" width="13.5703125" style="903" customWidth="1"/>
    <col min="7938" max="7938" width="14.42578125" style="903" customWidth="1"/>
    <col min="7939" max="7940" width="11.85546875" style="903" customWidth="1"/>
    <col min="7941" max="7941" width="0.140625" style="903" customWidth="1"/>
    <col min="7942" max="7942" width="15.5703125" style="903" customWidth="1"/>
    <col min="7943" max="7943" width="12.140625" style="903" customWidth="1"/>
    <col min="7944" max="7944" width="24.7109375" style="903" customWidth="1"/>
    <col min="7945" max="7945" width="11.85546875" style="903" customWidth="1"/>
    <col min="7946" max="8189" width="9.140625" style="903"/>
    <col min="8190" max="8190" width="50.5703125" style="903" customWidth="1"/>
    <col min="8191" max="8191" width="13.85546875" style="903" customWidth="1"/>
    <col min="8192" max="8192" width="11.7109375" style="903" customWidth="1"/>
    <col min="8193" max="8193" width="13.5703125" style="903" customWidth="1"/>
    <col min="8194" max="8194" width="14.42578125" style="903" customWidth="1"/>
    <col min="8195" max="8196" width="11.85546875" style="903" customWidth="1"/>
    <col min="8197" max="8197" width="0.140625" style="903" customWidth="1"/>
    <col min="8198" max="8198" width="15.5703125" style="903" customWidth="1"/>
    <col min="8199" max="8199" width="12.140625" style="903" customWidth="1"/>
    <col min="8200" max="8200" width="24.7109375" style="903" customWidth="1"/>
    <col min="8201" max="8201" width="11.85546875" style="903" customWidth="1"/>
    <col min="8202" max="8445" width="9.140625" style="903"/>
    <col min="8446" max="8446" width="50.5703125" style="903" customWidth="1"/>
    <col min="8447" max="8447" width="13.85546875" style="903" customWidth="1"/>
    <col min="8448" max="8448" width="11.7109375" style="903" customWidth="1"/>
    <col min="8449" max="8449" width="13.5703125" style="903" customWidth="1"/>
    <col min="8450" max="8450" width="14.42578125" style="903" customWidth="1"/>
    <col min="8451" max="8452" width="11.85546875" style="903" customWidth="1"/>
    <col min="8453" max="8453" width="0.140625" style="903" customWidth="1"/>
    <col min="8454" max="8454" width="15.5703125" style="903" customWidth="1"/>
    <col min="8455" max="8455" width="12.140625" style="903" customWidth="1"/>
    <col min="8456" max="8456" width="24.7109375" style="903" customWidth="1"/>
    <col min="8457" max="8457" width="11.85546875" style="903" customWidth="1"/>
    <col min="8458" max="8701" width="9.140625" style="903"/>
    <col min="8702" max="8702" width="50.5703125" style="903" customWidth="1"/>
    <col min="8703" max="8703" width="13.85546875" style="903" customWidth="1"/>
    <col min="8704" max="8704" width="11.7109375" style="903" customWidth="1"/>
    <col min="8705" max="8705" width="13.5703125" style="903" customWidth="1"/>
    <col min="8706" max="8706" width="14.42578125" style="903" customWidth="1"/>
    <col min="8707" max="8708" width="11.85546875" style="903" customWidth="1"/>
    <col min="8709" max="8709" width="0.140625" style="903" customWidth="1"/>
    <col min="8710" max="8710" width="15.5703125" style="903" customWidth="1"/>
    <col min="8711" max="8711" width="12.140625" style="903" customWidth="1"/>
    <col min="8712" max="8712" width="24.7109375" style="903" customWidth="1"/>
    <col min="8713" max="8713" width="11.85546875" style="903" customWidth="1"/>
    <col min="8714" max="8957" width="9.140625" style="903"/>
    <col min="8958" max="8958" width="50.5703125" style="903" customWidth="1"/>
    <col min="8959" max="8959" width="13.85546875" style="903" customWidth="1"/>
    <col min="8960" max="8960" width="11.7109375" style="903" customWidth="1"/>
    <col min="8961" max="8961" width="13.5703125" style="903" customWidth="1"/>
    <col min="8962" max="8962" width="14.42578125" style="903" customWidth="1"/>
    <col min="8963" max="8964" width="11.85546875" style="903" customWidth="1"/>
    <col min="8965" max="8965" width="0.140625" style="903" customWidth="1"/>
    <col min="8966" max="8966" width="15.5703125" style="903" customWidth="1"/>
    <col min="8967" max="8967" width="12.140625" style="903" customWidth="1"/>
    <col min="8968" max="8968" width="24.7109375" style="903" customWidth="1"/>
    <col min="8969" max="8969" width="11.85546875" style="903" customWidth="1"/>
    <col min="8970" max="9213" width="9.140625" style="903"/>
    <col min="9214" max="9214" width="50.5703125" style="903" customWidth="1"/>
    <col min="9215" max="9215" width="13.85546875" style="903" customWidth="1"/>
    <col min="9216" max="9216" width="11.7109375" style="903" customWidth="1"/>
    <col min="9217" max="9217" width="13.5703125" style="903" customWidth="1"/>
    <col min="9218" max="9218" width="14.42578125" style="903" customWidth="1"/>
    <col min="9219" max="9220" width="11.85546875" style="903" customWidth="1"/>
    <col min="9221" max="9221" width="0.140625" style="903" customWidth="1"/>
    <col min="9222" max="9222" width="15.5703125" style="903" customWidth="1"/>
    <col min="9223" max="9223" width="12.140625" style="903" customWidth="1"/>
    <col min="9224" max="9224" width="24.7109375" style="903" customWidth="1"/>
    <col min="9225" max="9225" width="11.85546875" style="903" customWidth="1"/>
    <col min="9226" max="9469" width="9.140625" style="903"/>
    <col min="9470" max="9470" width="50.5703125" style="903" customWidth="1"/>
    <col min="9471" max="9471" width="13.85546875" style="903" customWidth="1"/>
    <col min="9472" max="9472" width="11.7109375" style="903" customWidth="1"/>
    <col min="9473" max="9473" width="13.5703125" style="903" customWidth="1"/>
    <col min="9474" max="9474" width="14.42578125" style="903" customWidth="1"/>
    <col min="9475" max="9476" width="11.85546875" style="903" customWidth="1"/>
    <col min="9477" max="9477" width="0.140625" style="903" customWidth="1"/>
    <col min="9478" max="9478" width="15.5703125" style="903" customWidth="1"/>
    <col min="9479" max="9479" width="12.140625" style="903" customWidth="1"/>
    <col min="9480" max="9480" width="24.7109375" style="903" customWidth="1"/>
    <col min="9481" max="9481" width="11.85546875" style="903" customWidth="1"/>
    <col min="9482" max="9725" width="9.140625" style="903"/>
    <col min="9726" max="9726" width="50.5703125" style="903" customWidth="1"/>
    <col min="9727" max="9727" width="13.85546875" style="903" customWidth="1"/>
    <col min="9728" max="9728" width="11.7109375" style="903" customWidth="1"/>
    <col min="9729" max="9729" width="13.5703125" style="903" customWidth="1"/>
    <col min="9730" max="9730" width="14.42578125" style="903" customWidth="1"/>
    <col min="9731" max="9732" width="11.85546875" style="903" customWidth="1"/>
    <col min="9733" max="9733" width="0.140625" style="903" customWidth="1"/>
    <col min="9734" max="9734" width="15.5703125" style="903" customWidth="1"/>
    <col min="9735" max="9735" width="12.140625" style="903" customWidth="1"/>
    <col min="9736" max="9736" width="24.7109375" style="903" customWidth="1"/>
    <col min="9737" max="9737" width="11.85546875" style="903" customWidth="1"/>
    <col min="9738" max="9981" width="9.140625" style="903"/>
    <col min="9982" max="9982" width="50.5703125" style="903" customWidth="1"/>
    <col min="9983" max="9983" width="13.85546875" style="903" customWidth="1"/>
    <col min="9984" max="9984" width="11.7109375" style="903" customWidth="1"/>
    <col min="9985" max="9985" width="13.5703125" style="903" customWidth="1"/>
    <col min="9986" max="9986" width="14.42578125" style="903" customWidth="1"/>
    <col min="9987" max="9988" width="11.85546875" style="903" customWidth="1"/>
    <col min="9989" max="9989" width="0.140625" style="903" customWidth="1"/>
    <col min="9990" max="9990" width="15.5703125" style="903" customWidth="1"/>
    <col min="9991" max="9991" width="12.140625" style="903" customWidth="1"/>
    <col min="9992" max="9992" width="24.7109375" style="903" customWidth="1"/>
    <col min="9993" max="9993" width="11.85546875" style="903" customWidth="1"/>
    <col min="9994" max="10237" width="9.140625" style="903"/>
    <col min="10238" max="10238" width="50.5703125" style="903" customWidth="1"/>
    <col min="10239" max="10239" width="13.85546875" style="903" customWidth="1"/>
    <col min="10240" max="10240" width="11.7109375" style="903" customWidth="1"/>
    <col min="10241" max="10241" width="13.5703125" style="903" customWidth="1"/>
    <col min="10242" max="10242" width="14.42578125" style="903" customWidth="1"/>
    <col min="10243" max="10244" width="11.85546875" style="903" customWidth="1"/>
    <col min="10245" max="10245" width="0.140625" style="903" customWidth="1"/>
    <col min="10246" max="10246" width="15.5703125" style="903" customWidth="1"/>
    <col min="10247" max="10247" width="12.140625" style="903" customWidth="1"/>
    <col min="10248" max="10248" width="24.7109375" style="903" customWidth="1"/>
    <col min="10249" max="10249" width="11.85546875" style="903" customWidth="1"/>
    <col min="10250" max="10493" width="9.140625" style="903"/>
    <col min="10494" max="10494" width="50.5703125" style="903" customWidth="1"/>
    <col min="10495" max="10495" width="13.85546875" style="903" customWidth="1"/>
    <col min="10496" max="10496" width="11.7109375" style="903" customWidth="1"/>
    <col min="10497" max="10497" width="13.5703125" style="903" customWidth="1"/>
    <col min="10498" max="10498" width="14.42578125" style="903" customWidth="1"/>
    <col min="10499" max="10500" width="11.85546875" style="903" customWidth="1"/>
    <col min="10501" max="10501" width="0.140625" style="903" customWidth="1"/>
    <col min="10502" max="10502" width="15.5703125" style="903" customWidth="1"/>
    <col min="10503" max="10503" width="12.140625" style="903" customWidth="1"/>
    <col min="10504" max="10504" width="24.7109375" style="903" customWidth="1"/>
    <col min="10505" max="10505" width="11.85546875" style="903" customWidth="1"/>
    <col min="10506" max="10749" width="9.140625" style="903"/>
    <col min="10750" max="10750" width="50.5703125" style="903" customWidth="1"/>
    <col min="10751" max="10751" width="13.85546875" style="903" customWidth="1"/>
    <col min="10752" max="10752" width="11.7109375" style="903" customWidth="1"/>
    <col min="10753" max="10753" width="13.5703125" style="903" customWidth="1"/>
    <col min="10754" max="10754" width="14.42578125" style="903" customWidth="1"/>
    <col min="10755" max="10756" width="11.85546875" style="903" customWidth="1"/>
    <col min="10757" max="10757" width="0.140625" style="903" customWidth="1"/>
    <col min="10758" max="10758" width="15.5703125" style="903" customWidth="1"/>
    <col min="10759" max="10759" width="12.140625" style="903" customWidth="1"/>
    <col min="10760" max="10760" width="24.7109375" style="903" customWidth="1"/>
    <col min="10761" max="10761" width="11.85546875" style="903" customWidth="1"/>
    <col min="10762" max="11005" width="9.140625" style="903"/>
    <col min="11006" max="11006" width="50.5703125" style="903" customWidth="1"/>
    <col min="11007" max="11007" width="13.85546875" style="903" customWidth="1"/>
    <col min="11008" max="11008" width="11.7109375" style="903" customWidth="1"/>
    <col min="11009" max="11009" width="13.5703125" style="903" customWidth="1"/>
    <col min="11010" max="11010" width="14.42578125" style="903" customWidth="1"/>
    <col min="11011" max="11012" width="11.85546875" style="903" customWidth="1"/>
    <col min="11013" max="11013" width="0.140625" style="903" customWidth="1"/>
    <col min="11014" max="11014" width="15.5703125" style="903" customWidth="1"/>
    <col min="11015" max="11015" width="12.140625" style="903" customWidth="1"/>
    <col min="11016" max="11016" width="24.7109375" style="903" customWidth="1"/>
    <col min="11017" max="11017" width="11.85546875" style="903" customWidth="1"/>
    <col min="11018" max="11261" width="9.140625" style="903"/>
    <col min="11262" max="11262" width="50.5703125" style="903" customWidth="1"/>
    <col min="11263" max="11263" width="13.85546875" style="903" customWidth="1"/>
    <col min="11264" max="11264" width="11.7109375" style="903" customWidth="1"/>
    <col min="11265" max="11265" width="13.5703125" style="903" customWidth="1"/>
    <col min="11266" max="11266" width="14.42578125" style="903" customWidth="1"/>
    <col min="11267" max="11268" width="11.85546875" style="903" customWidth="1"/>
    <col min="11269" max="11269" width="0.140625" style="903" customWidth="1"/>
    <col min="11270" max="11270" width="15.5703125" style="903" customWidth="1"/>
    <col min="11271" max="11271" width="12.140625" style="903" customWidth="1"/>
    <col min="11272" max="11272" width="24.7109375" style="903" customWidth="1"/>
    <col min="11273" max="11273" width="11.85546875" style="903" customWidth="1"/>
    <col min="11274" max="11517" width="9.140625" style="903"/>
    <col min="11518" max="11518" width="50.5703125" style="903" customWidth="1"/>
    <col min="11519" max="11519" width="13.85546875" style="903" customWidth="1"/>
    <col min="11520" max="11520" width="11.7109375" style="903" customWidth="1"/>
    <col min="11521" max="11521" width="13.5703125" style="903" customWidth="1"/>
    <col min="11522" max="11522" width="14.42578125" style="903" customWidth="1"/>
    <col min="11523" max="11524" width="11.85546875" style="903" customWidth="1"/>
    <col min="11525" max="11525" width="0.140625" style="903" customWidth="1"/>
    <col min="11526" max="11526" width="15.5703125" style="903" customWidth="1"/>
    <col min="11527" max="11527" width="12.140625" style="903" customWidth="1"/>
    <col min="11528" max="11528" width="24.7109375" style="903" customWidth="1"/>
    <col min="11529" max="11529" width="11.85546875" style="903" customWidth="1"/>
    <col min="11530" max="11773" width="9.140625" style="903"/>
    <col min="11774" max="11774" width="50.5703125" style="903" customWidth="1"/>
    <col min="11775" max="11775" width="13.85546875" style="903" customWidth="1"/>
    <col min="11776" max="11776" width="11.7109375" style="903" customWidth="1"/>
    <col min="11777" max="11777" width="13.5703125" style="903" customWidth="1"/>
    <col min="11778" max="11778" width="14.42578125" style="903" customWidth="1"/>
    <col min="11779" max="11780" width="11.85546875" style="903" customWidth="1"/>
    <col min="11781" max="11781" width="0.140625" style="903" customWidth="1"/>
    <col min="11782" max="11782" width="15.5703125" style="903" customWidth="1"/>
    <col min="11783" max="11783" width="12.140625" style="903" customWidth="1"/>
    <col min="11784" max="11784" width="24.7109375" style="903" customWidth="1"/>
    <col min="11785" max="11785" width="11.85546875" style="903" customWidth="1"/>
    <col min="11786" max="12029" width="9.140625" style="903"/>
    <col min="12030" max="12030" width="50.5703125" style="903" customWidth="1"/>
    <col min="12031" max="12031" width="13.85546875" style="903" customWidth="1"/>
    <col min="12032" max="12032" width="11.7109375" style="903" customWidth="1"/>
    <col min="12033" max="12033" width="13.5703125" style="903" customWidth="1"/>
    <col min="12034" max="12034" width="14.42578125" style="903" customWidth="1"/>
    <col min="12035" max="12036" width="11.85546875" style="903" customWidth="1"/>
    <col min="12037" max="12037" width="0.140625" style="903" customWidth="1"/>
    <col min="12038" max="12038" width="15.5703125" style="903" customWidth="1"/>
    <col min="12039" max="12039" width="12.140625" style="903" customWidth="1"/>
    <col min="12040" max="12040" width="24.7109375" style="903" customWidth="1"/>
    <col min="12041" max="12041" width="11.85546875" style="903" customWidth="1"/>
    <col min="12042" max="12285" width="9.140625" style="903"/>
    <col min="12286" max="12286" width="50.5703125" style="903" customWidth="1"/>
    <col min="12287" max="12287" width="13.85546875" style="903" customWidth="1"/>
    <col min="12288" max="12288" width="11.7109375" style="903" customWidth="1"/>
    <col min="12289" max="12289" width="13.5703125" style="903" customWidth="1"/>
    <col min="12290" max="12290" width="14.42578125" style="903" customWidth="1"/>
    <col min="12291" max="12292" width="11.85546875" style="903" customWidth="1"/>
    <col min="12293" max="12293" width="0.140625" style="903" customWidth="1"/>
    <col min="12294" max="12294" width="15.5703125" style="903" customWidth="1"/>
    <col min="12295" max="12295" width="12.140625" style="903" customWidth="1"/>
    <col min="12296" max="12296" width="24.7109375" style="903" customWidth="1"/>
    <col min="12297" max="12297" width="11.85546875" style="903" customWidth="1"/>
    <col min="12298" max="12541" width="9.140625" style="903"/>
    <col min="12542" max="12542" width="50.5703125" style="903" customWidth="1"/>
    <col min="12543" max="12543" width="13.85546875" style="903" customWidth="1"/>
    <col min="12544" max="12544" width="11.7109375" style="903" customWidth="1"/>
    <col min="12545" max="12545" width="13.5703125" style="903" customWidth="1"/>
    <col min="12546" max="12546" width="14.42578125" style="903" customWidth="1"/>
    <col min="12547" max="12548" width="11.85546875" style="903" customWidth="1"/>
    <col min="12549" max="12549" width="0.140625" style="903" customWidth="1"/>
    <col min="12550" max="12550" width="15.5703125" style="903" customWidth="1"/>
    <col min="12551" max="12551" width="12.140625" style="903" customWidth="1"/>
    <col min="12552" max="12552" width="24.7109375" style="903" customWidth="1"/>
    <col min="12553" max="12553" width="11.85546875" style="903" customWidth="1"/>
    <col min="12554" max="12797" width="9.140625" style="903"/>
    <col min="12798" max="12798" width="50.5703125" style="903" customWidth="1"/>
    <col min="12799" max="12799" width="13.85546875" style="903" customWidth="1"/>
    <col min="12800" max="12800" width="11.7109375" style="903" customWidth="1"/>
    <col min="12801" max="12801" width="13.5703125" style="903" customWidth="1"/>
    <col min="12802" max="12802" width="14.42578125" style="903" customWidth="1"/>
    <col min="12803" max="12804" width="11.85546875" style="903" customWidth="1"/>
    <col min="12805" max="12805" width="0.140625" style="903" customWidth="1"/>
    <col min="12806" max="12806" width="15.5703125" style="903" customWidth="1"/>
    <col min="12807" max="12807" width="12.140625" style="903" customWidth="1"/>
    <col min="12808" max="12808" width="24.7109375" style="903" customWidth="1"/>
    <col min="12809" max="12809" width="11.85546875" style="903" customWidth="1"/>
    <col min="12810" max="13053" width="9.140625" style="903"/>
    <col min="13054" max="13054" width="50.5703125" style="903" customWidth="1"/>
    <col min="13055" max="13055" width="13.85546875" style="903" customWidth="1"/>
    <col min="13056" max="13056" width="11.7109375" style="903" customWidth="1"/>
    <col min="13057" max="13057" width="13.5703125" style="903" customWidth="1"/>
    <col min="13058" max="13058" width="14.42578125" style="903" customWidth="1"/>
    <col min="13059" max="13060" width="11.85546875" style="903" customWidth="1"/>
    <col min="13061" max="13061" width="0.140625" style="903" customWidth="1"/>
    <col min="13062" max="13062" width="15.5703125" style="903" customWidth="1"/>
    <col min="13063" max="13063" width="12.140625" style="903" customWidth="1"/>
    <col min="13064" max="13064" width="24.7109375" style="903" customWidth="1"/>
    <col min="13065" max="13065" width="11.85546875" style="903" customWidth="1"/>
    <col min="13066" max="13309" width="9.140625" style="903"/>
    <col min="13310" max="13310" width="50.5703125" style="903" customWidth="1"/>
    <col min="13311" max="13311" width="13.85546875" style="903" customWidth="1"/>
    <col min="13312" max="13312" width="11.7109375" style="903" customWidth="1"/>
    <col min="13313" max="13313" width="13.5703125" style="903" customWidth="1"/>
    <col min="13314" max="13314" width="14.42578125" style="903" customWidth="1"/>
    <col min="13315" max="13316" width="11.85546875" style="903" customWidth="1"/>
    <col min="13317" max="13317" width="0.140625" style="903" customWidth="1"/>
    <col min="13318" max="13318" width="15.5703125" style="903" customWidth="1"/>
    <col min="13319" max="13319" width="12.140625" style="903" customWidth="1"/>
    <col min="13320" max="13320" width="24.7109375" style="903" customWidth="1"/>
    <col min="13321" max="13321" width="11.85546875" style="903" customWidth="1"/>
    <col min="13322" max="13565" width="9.140625" style="903"/>
    <col min="13566" max="13566" width="50.5703125" style="903" customWidth="1"/>
    <col min="13567" max="13567" width="13.85546875" style="903" customWidth="1"/>
    <col min="13568" max="13568" width="11.7109375" style="903" customWidth="1"/>
    <col min="13569" max="13569" width="13.5703125" style="903" customWidth="1"/>
    <col min="13570" max="13570" width="14.42578125" style="903" customWidth="1"/>
    <col min="13571" max="13572" width="11.85546875" style="903" customWidth="1"/>
    <col min="13573" max="13573" width="0.140625" style="903" customWidth="1"/>
    <col min="13574" max="13574" width="15.5703125" style="903" customWidth="1"/>
    <col min="13575" max="13575" width="12.140625" style="903" customWidth="1"/>
    <col min="13576" max="13576" width="24.7109375" style="903" customWidth="1"/>
    <col min="13577" max="13577" width="11.85546875" style="903" customWidth="1"/>
    <col min="13578" max="13821" width="9.140625" style="903"/>
    <col min="13822" max="13822" width="50.5703125" style="903" customWidth="1"/>
    <col min="13823" max="13823" width="13.85546875" style="903" customWidth="1"/>
    <col min="13824" max="13824" width="11.7109375" style="903" customWidth="1"/>
    <col min="13825" max="13825" width="13.5703125" style="903" customWidth="1"/>
    <col min="13826" max="13826" width="14.42578125" style="903" customWidth="1"/>
    <col min="13827" max="13828" width="11.85546875" style="903" customWidth="1"/>
    <col min="13829" max="13829" width="0.140625" style="903" customWidth="1"/>
    <col min="13830" max="13830" width="15.5703125" style="903" customWidth="1"/>
    <col min="13831" max="13831" width="12.140625" style="903" customWidth="1"/>
    <col min="13832" max="13832" width="24.7109375" style="903" customWidth="1"/>
    <col min="13833" max="13833" width="11.85546875" style="903" customWidth="1"/>
    <col min="13834" max="14077" width="9.140625" style="903"/>
    <col min="14078" max="14078" width="50.5703125" style="903" customWidth="1"/>
    <col min="14079" max="14079" width="13.85546875" style="903" customWidth="1"/>
    <col min="14080" max="14080" width="11.7109375" style="903" customWidth="1"/>
    <col min="14081" max="14081" width="13.5703125" style="903" customWidth="1"/>
    <col min="14082" max="14082" width="14.42578125" style="903" customWidth="1"/>
    <col min="14083" max="14084" width="11.85546875" style="903" customWidth="1"/>
    <col min="14085" max="14085" width="0.140625" style="903" customWidth="1"/>
    <col min="14086" max="14086" width="15.5703125" style="903" customWidth="1"/>
    <col min="14087" max="14087" width="12.140625" style="903" customWidth="1"/>
    <col min="14088" max="14088" width="24.7109375" style="903" customWidth="1"/>
    <col min="14089" max="14089" width="11.85546875" style="903" customWidth="1"/>
    <col min="14090" max="14333" width="9.140625" style="903"/>
    <col min="14334" max="14334" width="50.5703125" style="903" customWidth="1"/>
    <col min="14335" max="14335" width="13.85546875" style="903" customWidth="1"/>
    <col min="14336" max="14336" width="11.7109375" style="903" customWidth="1"/>
    <col min="14337" max="14337" width="13.5703125" style="903" customWidth="1"/>
    <col min="14338" max="14338" width="14.42578125" style="903" customWidth="1"/>
    <col min="14339" max="14340" width="11.85546875" style="903" customWidth="1"/>
    <col min="14341" max="14341" width="0.140625" style="903" customWidth="1"/>
    <col min="14342" max="14342" width="15.5703125" style="903" customWidth="1"/>
    <col min="14343" max="14343" width="12.140625" style="903" customWidth="1"/>
    <col min="14344" max="14344" width="24.7109375" style="903" customWidth="1"/>
    <col min="14345" max="14345" width="11.85546875" style="903" customWidth="1"/>
    <col min="14346" max="14589" width="9.140625" style="903"/>
    <col min="14590" max="14590" width="50.5703125" style="903" customWidth="1"/>
    <col min="14591" max="14591" width="13.85546875" style="903" customWidth="1"/>
    <col min="14592" max="14592" width="11.7109375" style="903" customWidth="1"/>
    <col min="14593" max="14593" width="13.5703125" style="903" customWidth="1"/>
    <col min="14594" max="14594" width="14.42578125" style="903" customWidth="1"/>
    <col min="14595" max="14596" width="11.85546875" style="903" customWidth="1"/>
    <col min="14597" max="14597" width="0.140625" style="903" customWidth="1"/>
    <col min="14598" max="14598" width="15.5703125" style="903" customWidth="1"/>
    <col min="14599" max="14599" width="12.140625" style="903" customWidth="1"/>
    <col min="14600" max="14600" width="24.7109375" style="903" customWidth="1"/>
    <col min="14601" max="14601" width="11.85546875" style="903" customWidth="1"/>
    <col min="14602" max="14845" width="9.140625" style="903"/>
    <col min="14846" max="14846" width="50.5703125" style="903" customWidth="1"/>
    <col min="14847" max="14847" width="13.85546875" style="903" customWidth="1"/>
    <col min="14848" max="14848" width="11.7109375" style="903" customWidth="1"/>
    <col min="14849" max="14849" width="13.5703125" style="903" customWidth="1"/>
    <col min="14850" max="14850" width="14.42578125" style="903" customWidth="1"/>
    <col min="14851" max="14852" width="11.85546875" style="903" customWidth="1"/>
    <col min="14853" max="14853" width="0.140625" style="903" customWidth="1"/>
    <col min="14854" max="14854" width="15.5703125" style="903" customWidth="1"/>
    <col min="14855" max="14855" width="12.140625" style="903" customWidth="1"/>
    <col min="14856" max="14856" width="24.7109375" style="903" customWidth="1"/>
    <col min="14857" max="14857" width="11.85546875" style="903" customWidth="1"/>
    <col min="14858" max="15101" width="9.140625" style="903"/>
    <col min="15102" max="15102" width="50.5703125" style="903" customWidth="1"/>
    <col min="15103" max="15103" width="13.85546875" style="903" customWidth="1"/>
    <col min="15104" max="15104" width="11.7109375" style="903" customWidth="1"/>
    <col min="15105" max="15105" width="13.5703125" style="903" customWidth="1"/>
    <col min="15106" max="15106" width="14.42578125" style="903" customWidth="1"/>
    <col min="15107" max="15108" width="11.85546875" style="903" customWidth="1"/>
    <col min="15109" max="15109" width="0.140625" style="903" customWidth="1"/>
    <col min="15110" max="15110" width="15.5703125" style="903" customWidth="1"/>
    <col min="15111" max="15111" width="12.140625" style="903" customWidth="1"/>
    <col min="15112" max="15112" width="24.7109375" style="903" customWidth="1"/>
    <col min="15113" max="15113" width="11.85546875" style="903" customWidth="1"/>
    <col min="15114" max="15357" width="9.140625" style="903"/>
    <col min="15358" max="15358" width="50.5703125" style="903" customWidth="1"/>
    <col min="15359" max="15359" width="13.85546875" style="903" customWidth="1"/>
    <col min="15360" max="15360" width="11.7109375" style="903" customWidth="1"/>
    <col min="15361" max="15361" width="13.5703125" style="903" customWidth="1"/>
    <col min="15362" max="15362" width="14.42578125" style="903" customWidth="1"/>
    <col min="15363" max="15364" width="11.85546875" style="903" customWidth="1"/>
    <col min="15365" max="15365" width="0.140625" style="903" customWidth="1"/>
    <col min="15366" max="15366" width="15.5703125" style="903" customWidth="1"/>
    <col min="15367" max="15367" width="12.140625" style="903" customWidth="1"/>
    <col min="15368" max="15368" width="24.7109375" style="903" customWidth="1"/>
    <col min="15369" max="15369" width="11.85546875" style="903" customWidth="1"/>
    <col min="15370" max="15613" width="9.140625" style="903"/>
    <col min="15614" max="15614" width="50.5703125" style="903" customWidth="1"/>
    <col min="15615" max="15615" width="13.85546875" style="903" customWidth="1"/>
    <col min="15616" max="15616" width="11.7109375" style="903" customWidth="1"/>
    <col min="15617" max="15617" width="13.5703125" style="903" customWidth="1"/>
    <col min="15618" max="15618" width="14.42578125" style="903" customWidth="1"/>
    <col min="15619" max="15620" width="11.85546875" style="903" customWidth="1"/>
    <col min="15621" max="15621" width="0.140625" style="903" customWidth="1"/>
    <col min="15622" max="15622" width="15.5703125" style="903" customWidth="1"/>
    <col min="15623" max="15623" width="12.140625" style="903" customWidth="1"/>
    <col min="15624" max="15624" width="24.7109375" style="903" customWidth="1"/>
    <col min="15625" max="15625" width="11.85546875" style="903" customWidth="1"/>
    <col min="15626" max="15869" width="9.140625" style="903"/>
    <col min="15870" max="15870" width="50.5703125" style="903" customWidth="1"/>
    <col min="15871" max="15871" width="13.85546875" style="903" customWidth="1"/>
    <col min="15872" max="15872" width="11.7109375" style="903" customWidth="1"/>
    <col min="15873" max="15873" width="13.5703125" style="903" customWidth="1"/>
    <col min="15874" max="15874" width="14.42578125" style="903" customWidth="1"/>
    <col min="15875" max="15876" width="11.85546875" style="903" customWidth="1"/>
    <col min="15877" max="15877" width="0.140625" style="903" customWidth="1"/>
    <col min="15878" max="15878" width="15.5703125" style="903" customWidth="1"/>
    <col min="15879" max="15879" width="12.140625" style="903" customWidth="1"/>
    <col min="15880" max="15880" width="24.7109375" style="903" customWidth="1"/>
    <col min="15881" max="15881" width="11.85546875" style="903" customWidth="1"/>
    <col min="15882" max="16125" width="9.140625" style="903"/>
    <col min="16126" max="16126" width="50.5703125" style="903" customWidth="1"/>
    <col min="16127" max="16127" width="13.85546875" style="903" customWidth="1"/>
    <col min="16128" max="16128" width="11.7109375" style="903" customWidth="1"/>
    <col min="16129" max="16129" width="13.5703125" style="903" customWidth="1"/>
    <col min="16130" max="16130" width="14.42578125" style="903" customWidth="1"/>
    <col min="16131" max="16132" width="11.85546875" style="903" customWidth="1"/>
    <col min="16133" max="16133" width="0.140625" style="903" customWidth="1"/>
    <col min="16134" max="16134" width="15.5703125" style="903" customWidth="1"/>
    <col min="16135" max="16135" width="12.140625" style="903" customWidth="1"/>
    <col min="16136" max="16136" width="24.7109375" style="903" customWidth="1"/>
    <col min="16137" max="16137" width="11.85546875" style="903" customWidth="1"/>
    <col min="16138" max="16384" width="9.140625" style="903"/>
  </cols>
  <sheetData>
    <row r="1" spans="1:17" ht="24.75" customHeight="1" x14ac:dyDescent="0.25">
      <c r="A1" s="2321" t="s">
        <v>1656</v>
      </c>
      <c r="B1" s="2321"/>
      <c r="C1" s="2321"/>
      <c r="D1" s="2321"/>
      <c r="E1" s="2321"/>
      <c r="F1" s="2321"/>
      <c r="G1" s="1596"/>
      <c r="H1" s="1596"/>
      <c r="I1" s="1597"/>
      <c r="J1" s="1598"/>
      <c r="K1" s="1598"/>
      <c r="L1" s="1598"/>
      <c r="M1" s="1598"/>
      <c r="N1" s="1598"/>
      <c r="O1" s="1598"/>
      <c r="P1" s="903"/>
    </row>
    <row r="2" spans="1:17" x14ac:dyDescent="0.25">
      <c r="B2" s="1599"/>
      <c r="C2" s="1599"/>
      <c r="D2" s="1599"/>
      <c r="E2" s="1599"/>
      <c r="F2" s="1599"/>
      <c r="G2" s="1599"/>
      <c r="H2" s="1600"/>
      <c r="I2" s="1597"/>
      <c r="J2" s="1598"/>
      <c r="K2" s="1598"/>
      <c r="L2" s="1598"/>
      <c r="M2" s="1598"/>
      <c r="N2" s="1598"/>
      <c r="O2" s="1598"/>
      <c r="P2" s="903"/>
    </row>
    <row r="3" spans="1:17" ht="57" hidden="1" customHeight="1" x14ac:dyDescent="0.25">
      <c r="A3" s="2322" t="s">
        <v>1657</v>
      </c>
      <c r="B3" s="2322"/>
      <c r="C3" s="2322"/>
      <c r="D3" s="2322"/>
      <c r="E3" s="2322"/>
      <c r="F3" s="2322"/>
      <c r="G3" s="1601"/>
      <c r="H3" s="1601"/>
      <c r="I3" s="1601"/>
      <c r="J3" s="1598"/>
      <c r="K3" s="1598"/>
      <c r="L3" s="1598"/>
      <c r="M3" s="1598"/>
      <c r="N3" s="1598"/>
      <c r="O3" s="1598"/>
      <c r="P3" s="903"/>
    </row>
    <row r="4" spans="1:17" x14ac:dyDescent="0.25">
      <c r="B4" s="1599"/>
      <c r="C4" s="1599"/>
      <c r="D4" s="1599"/>
      <c r="E4" s="1599"/>
      <c r="F4" s="1598" t="s">
        <v>990</v>
      </c>
      <c r="G4" s="1599"/>
      <c r="H4" s="1073"/>
      <c r="J4" s="1598"/>
      <c r="K4" s="1598"/>
      <c r="L4" s="1598"/>
      <c r="M4" s="1598"/>
      <c r="N4" s="1598"/>
      <c r="O4" s="1598"/>
      <c r="P4" s="903"/>
    </row>
    <row r="5" spans="1:17" ht="12.75" customHeight="1" x14ac:dyDescent="0.25">
      <c r="B5" s="1602"/>
      <c r="C5" s="1603"/>
      <c r="D5" s="1603"/>
      <c r="E5" s="1603"/>
      <c r="F5" s="1073" t="s">
        <v>1547</v>
      </c>
      <c r="G5" s="1603"/>
      <c r="H5" s="1603"/>
      <c r="I5" s="1604"/>
      <c r="L5" s="1598"/>
      <c r="M5" s="1598"/>
      <c r="N5" s="1598"/>
      <c r="O5" s="1598"/>
      <c r="P5" s="903"/>
    </row>
    <row r="6" spans="1:17" ht="33.75" customHeight="1" x14ac:dyDescent="0.25">
      <c r="A6" s="2323" t="s">
        <v>1658</v>
      </c>
      <c r="B6" s="2323"/>
      <c r="C6" s="2323"/>
      <c r="D6" s="2323"/>
      <c r="E6" s="2323"/>
      <c r="F6" s="2323"/>
      <c r="G6" s="1606"/>
      <c r="H6" s="1606"/>
      <c r="I6" s="1607"/>
      <c r="L6" s="1598"/>
      <c r="M6" s="1598"/>
      <c r="N6" s="1598"/>
      <c r="O6" s="1598"/>
      <c r="P6" s="903"/>
    </row>
    <row r="7" spans="1:17" ht="17.25" customHeight="1" x14ac:dyDescent="0.25">
      <c r="B7" s="1608"/>
      <c r="C7" s="1608"/>
      <c r="D7" s="1608"/>
      <c r="E7" s="1608"/>
      <c r="F7" s="1609"/>
      <c r="G7" s="1610"/>
      <c r="H7" s="1611"/>
      <c r="I7" s="1611"/>
      <c r="L7" s="1598"/>
      <c r="M7" s="1598"/>
      <c r="N7" s="1598"/>
      <c r="O7" s="1598"/>
      <c r="P7" s="903"/>
    </row>
    <row r="8" spans="1:17" ht="18" customHeight="1" x14ac:dyDescent="0.25">
      <c r="A8" s="2324" t="s">
        <v>1659</v>
      </c>
      <c r="B8" s="2324"/>
      <c r="C8" s="2324"/>
      <c r="D8" s="2324"/>
      <c r="E8" s="2324"/>
      <c r="F8" s="2324"/>
      <c r="G8" s="1610"/>
      <c r="H8" s="1611"/>
      <c r="I8" s="1611"/>
      <c r="L8" s="1598"/>
      <c r="M8" s="1598"/>
      <c r="N8" s="1598"/>
      <c r="O8" s="1598"/>
      <c r="P8" s="903"/>
    </row>
    <row r="9" spans="1:17" ht="26.25" customHeight="1" x14ac:dyDescent="0.25">
      <c r="A9" s="1612" t="s">
        <v>508</v>
      </c>
      <c r="B9" s="1074" t="s">
        <v>113</v>
      </c>
      <c r="C9" s="1074" t="s">
        <v>1548</v>
      </c>
      <c r="D9" s="1074" t="s">
        <v>1549</v>
      </c>
      <c r="E9" s="1075" t="s">
        <v>1550</v>
      </c>
      <c r="F9" s="1076" t="s">
        <v>1551</v>
      </c>
      <c r="G9" s="1610"/>
      <c r="H9" s="1611"/>
      <c r="I9" s="1611"/>
      <c r="L9" s="1598"/>
      <c r="M9" s="1598"/>
      <c r="N9" s="1598"/>
      <c r="O9" s="1598"/>
      <c r="P9" s="903"/>
    </row>
    <row r="10" spans="1:17" ht="15" customHeight="1" x14ac:dyDescent="0.25">
      <c r="A10" s="1613">
        <v>1</v>
      </c>
      <c r="B10" s="1077">
        <v>2</v>
      </c>
      <c r="C10" s="1077">
        <v>3</v>
      </c>
      <c r="D10" s="1077">
        <v>4</v>
      </c>
      <c r="E10" s="1077">
        <v>5</v>
      </c>
      <c r="F10" s="1078" t="s">
        <v>1552</v>
      </c>
      <c r="G10" s="1610"/>
      <c r="H10" s="1611"/>
      <c r="I10" s="1611"/>
      <c r="L10" s="1598"/>
      <c r="M10" s="1598"/>
      <c r="N10" s="1598"/>
      <c r="O10" s="1598"/>
      <c r="P10" s="903"/>
    </row>
    <row r="11" spans="1:17" ht="20.25" customHeight="1" x14ac:dyDescent="0.25">
      <c r="A11" s="1615" t="s">
        <v>1959</v>
      </c>
      <c r="B11" s="1079" t="s">
        <v>1660</v>
      </c>
      <c r="C11" s="1077" t="s">
        <v>397</v>
      </c>
      <c r="D11" s="1614">
        <v>0</v>
      </c>
      <c r="E11" s="1614">
        <v>0</v>
      </c>
      <c r="F11" s="1614">
        <v>48000</v>
      </c>
      <c r="G11" s="1610"/>
      <c r="H11" s="1611"/>
      <c r="I11" s="1611"/>
      <c r="L11" s="1598"/>
      <c r="M11" s="1598"/>
      <c r="N11" s="1598"/>
      <c r="O11" s="1598"/>
      <c r="P11" s="903"/>
    </row>
    <row r="12" spans="1:17" s="1598" customFormat="1" ht="15" customHeight="1" x14ac:dyDescent="0.25">
      <c r="A12" s="2325" t="s">
        <v>1553</v>
      </c>
      <c r="B12" s="2325"/>
      <c r="C12" s="2325"/>
      <c r="D12" s="2325"/>
      <c r="E12" s="2325"/>
      <c r="F12" s="1830">
        <f>SUM(F11:F11)</f>
        <v>48000</v>
      </c>
      <c r="J12" s="1605"/>
      <c r="K12" s="1605"/>
      <c r="L12" s="1605"/>
      <c r="M12" s="1605"/>
      <c r="N12" s="1605"/>
      <c r="O12" s="1605"/>
      <c r="P12" s="1616"/>
      <c r="Q12" s="903"/>
    </row>
  </sheetData>
  <customSheetViews>
    <customSheetView guid="{30716F4C-E2EB-4CBA-BC4C-E3731007C035}" fitToPage="1" hiddenRows="1">
      <selection activeCell="F12" sqref="F12"/>
      <pageMargins left="0.70866141732283472" right="0.70866141732283472" top="0.74803149606299213" bottom="0.74803149606299213" header="0.31496062992125984" footer="0.31496062992125984"/>
      <pageSetup paperSize="9" scale="68" fitToHeight="2" orientation="portrait" r:id="rId1"/>
    </customSheetView>
    <customSheetView guid="{4660ED57-C31A-43C4-A05C-DF263EC238D0}" fitToPage="1" hiddenRows="1">
      <selection activeCell="F12" sqref="F12"/>
      <pageMargins left="0.70866141732283472" right="0.70866141732283472" top="0.74803149606299213" bottom="0.74803149606299213" header="0.31496062992125984" footer="0.31496062992125984"/>
      <pageSetup paperSize="9" scale="68" fitToHeight="2" orientation="portrait" r:id="rId2"/>
    </customSheetView>
    <customSheetView guid="{B72699BC-299D-42B7-A978-9B23F399AA23}" fitToPage="1" hiddenRows="1">
      <selection activeCell="A12" sqref="A12:XFD46"/>
      <pageMargins left="0.70866141732283472" right="0.70866141732283472" top="0.74803149606299213" bottom="0.74803149606299213" header="0.31496062992125984" footer="0.31496062992125984"/>
      <pageSetup paperSize="9" scale="68" fitToHeight="2" orientation="portrait" r:id="rId3"/>
    </customSheetView>
    <customSheetView guid="{0E06F122-7DC3-4CE3-AFC9-AD85662B9271}" fitToPage="1" hiddenRows="1">
      <selection activeCell="F12" sqref="F12"/>
      <pageMargins left="0.70866141732283472" right="0.70866141732283472" top="0.74803149606299213" bottom="0.74803149606299213" header="0.31496062992125984" footer="0.31496062992125984"/>
      <pageSetup paperSize="9" scale="68" fitToHeight="2" orientation="portrait" r:id="rId4"/>
    </customSheetView>
  </customSheetViews>
  <mergeCells count="5">
    <mergeCell ref="A1:F1"/>
    <mergeCell ref="A3:F3"/>
    <mergeCell ref="A6:F6"/>
    <mergeCell ref="A8:F8"/>
    <mergeCell ref="A12:E12"/>
  </mergeCells>
  <conditionalFormatting sqref="B7:F7 B5:E5 B2:I2 B4 A3 G1:H1 A1 G7:I10 B9:F10 G5:I5">
    <cfRule type="cellIs" dxfId="13" priority="20" stopIfTrue="1" operator="equal">
      <formula>0</formula>
    </cfRule>
  </conditionalFormatting>
  <conditionalFormatting sqref="I1">
    <cfRule type="cellIs" dxfId="12" priority="21" stopIfTrue="1" operator="equal">
      <formula>0</formula>
    </cfRule>
  </conditionalFormatting>
  <conditionalFormatting sqref="A3 I3:XFD3 J4:XFD4 B4:H4 I6:XFD6 B7:F7 A2:XFD2 A5:E5 G1:XFD1 A1 A13:XFD1048576 B9:F10 G5:XFD5 G7:XFD10 A12 G12:XFD12">
    <cfRule type="cellIs" dxfId="11" priority="19" operator="lessThan">
      <formula>0</formula>
    </cfRule>
  </conditionalFormatting>
  <conditionalFormatting sqref="A6">
    <cfRule type="cellIs" dxfId="10" priority="15" stopIfTrue="1" operator="equal">
      <formula>0</formula>
    </cfRule>
  </conditionalFormatting>
  <conditionalFormatting sqref="A6">
    <cfRule type="cellIs" dxfId="9" priority="14" operator="lessThan">
      <formula>0</formula>
    </cfRule>
  </conditionalFormatting>
  <conditionalFormatting sqref="A8">
    <cfRule type="cellIs" dxfId="8" priority="13" stopIfTrue="1" operator="equal">
      <formula>0</formula>
    </cfRule>
  </conditionalFormatting>
  <conditionalFormatting sqref="A8">
    <cfRule type="cellIs" dxfId="7" priority="12" operator="lessThan">
      <formula>0</formula>
    </cfRule>
  </conditionalFormatting>
  <conditionalFormatting sqref="F5">
    <cfRule type="cellIs" dxfId="6" priority="11" operator="lessThan">
      <formula>0</formula>
    </cfRule>
  </conditionalFormatting>
  <conditionalFormatting sqref="B11:C11 G11:I11">
    <cfRule type="cellIs" dxfId="5" priority="6" stopIfTrue="1" operator="equal">
      <formula>0</formula>
    </cfRule>
  </conditionalFormatting>
  <conditionalFormatting sqref="B11:C11 G11:XFD11">
    <cfRule type="cellIs" dxfId="4" priority="5" operator="lessThan">
      <formula>0</formula>
    </cfRule>
  </conditionalFormatting>
  <conditionalFormatting sqref="E11:F11">
    <cfRule type="cellIs" dxfId="3" priority="4" stopIfTrue="1" operator="equal">
      <formula>0</formula>
    </cfRule>
  </conditionalFormatting>
  <conditionalFormatting sqref="E11:F11">
    <cfRule type="cellIs" dxfId="2" priority="3" operator="lessThan">
      <formula>0</formula>
    </cfRule>
  </conditionalFormatting>
  <conditionalFormatting sqref="D11">
    <cfRule type="cellIs" dxfId="1" priority="2" stopIfTrue="1" operator="equal">
      <formula>0</formula>
    </cfRule>
  </conditionalFormatting>
  <conditionalFormatting sqref="D11">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8" fitToHeight="2"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169"/>
  <sheetViews>
    <sheetView zoomScale="50" zoomScaleNormal="50" workbookViewId="0">
      <selection activeCell="F16" sqref="F16:F17"/>
    </sheetView>
  </sheetViews>
  <sheetFormatPr defaultColWidth="9.140625" defaultRowHeight="12.75" x14ac:dyDescent="0.2"/>
  <cols>
    <col min="1" max="1" width="6.42578125" style="21" customWidth="1"/>
    <col min="2" max="2" width="64.140625" style="21" customWidth="1"/>
    <col min="3" max="3" width="15.5703125" style="21" customWidth="1"/>
    <col min="4" max="4" width="17.140625" style="21" customWidth="1"/>
    <col min="5" max="5" width="22" style="21" customWidth="1"/>
    <col min="6" max="6" width="21" style="21" customWidth="1"/>
    <col min="7" max="7" width="17.140625" style="21" customWidth="1"/>
    <col min="8" max="8" width="26.5703125" style="21" customWidth="1"/>
    <col min="9" max="9" width="25.140625" style="21" customWidth="1"/>
    <col min="10" max="19" width="18" style="21" customWidth="1"/>
    <col min="20" max="16384" width="9.140625" style="21"/>
  </cols>
  <sheetData>
    <row r="1" spans="1:19" ht="55.5" customHeight="1" x14ac:dyDescent="0.25">
      <c r="A1" s="2369" t="s">
        <v>1691</v>
      </c>
      <c r="B1" s="2370"/>
      <c r="C1" s="2371"/>
      <c r="D1" s="2371"/>
      <c r="E1" s="2371"/>
      <c r="F1" s="2371"/>
      <c r="G1" s="2370"/>
      <c r="H1" s="2370"/>
    </row>
    <row r="2" spans="1:19" ht="18.75" customHeight="1" x14ac:dyDescent="0.3">
      <c r="A2" s="2372" t="s">
        <v>1051</v>
      </c>
      <c r="B2" s="2372"/>
      <c r="C2" s="2372"/>
      <c r="D2" s="2372"/>
      <c r="E2" s="376"/>
      <c r="F2" s="376"/>
      <c r="G2" s="376"/>
      <c r="H2" s="377"/>
    </row>
    <row r="3" spans="1:19" ht="18.75" customHeight="1" thickBot="1" x14ac:dyDescent="0.35">
      <c r="A3" s="2373" t="s">
        <v>1867</v>
      </c>
      <c r="B3" s="2373" t="s">
        <v>1563</v>
      </c>
      <c r="C3" s="2373" t="s">
        <v>1563</v>
      </c>
      <c r="D3" s="2373" t="s">
        <v>1563</v>
      </c>
      <c r="E3" s="551"/>
      <c r="F3" s="551"/>
      <c r="G3" s="551"/>
      <c r="H3" s="551"/>
    </row>
    <row r="4" spans="1:19" ht="18.75" customHeight="1" x14ac:dyDescent="0.2">
      <c r="A4" s="2360" t="s">
        <v>112</v>
      </c>
      <c r="B4" s="2363" t="s">
        <v>370</v>
      </c>
      <c r="C4" s="2366" t="s">
        <v>114</v>
      </c>
      <c r="D4" s="2337" t="s">
        <v>1564</v>
      </c>
      <c r="E4" s="2339"/>
      <c r="F4" s="2339"/>
      <c r="G4" s="2339"/>
      <c r="H4" s="2340"/>
      <c r="I4" s="2337" t="s">
        <v>1564</v>
      </c>
      <c r="J4" s="2337" t="s">
        <v>1565</v>
      </c>
      <c r="K4" s="2339"/>
      <c r="L4" s="2339"/>
      <c r="M4" s="2339"/>
      <c r="N4" s="2340"/>
      <c r="O4" s="2337" t="s">
        <v>1281</v>
      </c>
      <c r="P4" s="2339"/>
      <c r="Q4" s="2339"/>
      <c r="R4" s="2339"/>
      <c r="S4" s="2340"/>
    </row>
    <row r="5" spans="1:19" ht="68.25" customHeight="1" thickBot="1" x14ac:dyDescent="0.25">
      <c r="A5" s="2361"/>
      <c r="B5" s="2364"/>
      <c r="C5" s="2367"/>
      <c r="D5" s="2338"/>
      <c r="E5" s="2341"/>
      <c r="F5" s="2341"/>
      <c r="G5" s="2341"/>
      <c r="H5" s="2342"/>
      <c r="I5" s="2338"/>
      <c r="J5" s="2338"/>
      <c r="K5" s="2341"/>
      <c r="L5" s="2341"/>
      <c r="M5" s="2341"/>
      <c r="N5" s="2342"/>
      <c r="O5" s="2343"/>
      <c r="P5" s="2344"/>
      <c r="Q5" s="2344"/>
      <c r="R5" s="2344"/>
      <c r="S5" s="2345"/>
    </row>
    <row r="6" spans="1:19" ht="57" customHeight="1" thickBot="1" x14ac:dyDescent="0.3">
      <c r="A6" s="2362"/>
      <c r="B6" s="2365"/>
      <c r="C6" s="2368"/>
      <c r="D6" s="1094" t="s">
        <v>115</v>
      </c>
      <c r="E6" s="1095" t="s">
        <v>116</v>
      </c>
      <c r="F6" s="1095" t="s">
        <v>115</v>
      </c>
      <c r="G6" s="1095" t="s">
        <v>116</v>
      </c>
      <c r="H6" s="1096" t="s">
        <v>1566</v>
      </c>
      <c r="I6" s="1097" t="s">
        <v>117</v>
      </c>
      <c r="J6" s="1094" t="s">
        <v>115</v>
      </c>
      <c r="K6" s="1095" t="s">
        <v>116</v>
      </c>
      <c r="L6" s="1095" t="s">
        <v>115</v>
      </c>
      <c r="M6" s="1095" t="s">
        <v>116</v>
      </c>
      <c r="N6" s="1096" t="s">
        <v>1025</v>
      </c>
      <c r="O6" s="1098" t="s">
        <v>115</v>
      </c>
      <c r="P6" s="1099" t="s">
        <v>116</v>
      </c>
      <c r="Q6" s="1099" t="s">
        <v>115</v>
      </c>
      <c r="R6" s="1099" t="s">
        <v>116</v>
      </c>
      <c r="S6" s="1100" t="s">
        <v>1025</v>
      </c>
    </row>
    <row r="7" spans="1:19" ht="28.5" customHeight="1" thickBot="1" x14ac:dyDescent="0.3">
      <c r="A7" s="1101">
        <v>1</v>
      </c>
      <c r="B7" s="1102">
        <v>2</v>
      </c>
      <c r="C7" s="1469">
        <v>3</v>
      </c>
      <c r="D7" s="1101">
        <v>19</v>
      </c>
      <c r="E7" s="1102">
        <v>20</v>
      </c>
      <c r="F7" s="1102">
        <v>21</v>
      </c>
      <c r="G7" s="1102">
        <v>22</v>
      </c>
      <c r="H7" s="1103">
        <v>23</v>
      </c>
      <c r="I7" s="1104">
        <v>24</v>
      </c>
      <c r="J7" s="1101">
        <v>25</v>
      </c>
      <c r="K7" s="1102">
        <v>26</v>
      </c>
      <c r="L7" s="1102">
        <v>27</v>
      </c>
      <c r="M7" s="1102">
        <v>28</v>
      </c>
      <c r="N7" s="1103">
        <v>29</v>
      </c>
      <c r="O7" s="1101">
        <v>30</v>
      </c>
      <c r="P7" s="1102">
        <v>31</v>
      </c>
      <c r="Q7" s="1102">
        <v>32</v>
      </c>
      <c r="R7" s="1102">
        <v>33</v>
      </c>
      <c r="S7" s="1103">
        <v>34</v>
      </c>
    </row>
    <row r="8" spans="1:19" ht="51.75" customHeight="1" thickBot="1" x14ac:dyDescent="0.3">
      <c r="A8" s="1470" t="s">
        <v>1026</v>
      </c>
      <c r="B8" s="1102"/>
      <c r="C8" s="1469"/>
      <c r="D8" s="1101"/>
      <c r="E8" s="1102"/>
      <c r="F8" s="1102"/>
      <c r="G8" s="1102"/>
      <c r="H8" s="1103"/>
      <c r="I8" s="1104"/>
      <c r="J8" s="1105"/>
      <c r="K8" s="1106"/>
      <c r="L8" s="1106"/>
      <c r="M8" s="1106"/>
      <c r="N8" s="1107"/>
      <c r="O8" s="1105"/>
      <c r="P8" s="1106"/>
      <c r="Q8" s="1108"/>
      <c r="R8" s="1108"/>
      <c r="S8" s="1107"/>
    </row>
    <row r="9" spans="1:19" ht="80.25" customHeight="1" x14ac:dyDescent="0.25">
      <c r="A9" s="1471" t="s">
        <v>451</v>
      </c>
      <c r="B9" s="1472" t="s">
        <v>1649</v>
      </c>
      <c r="C9" s="1473"/>
      <c r="D9" s="1109"/>
      <c r="E9" s="1110"/>
      <c r="F9" s="1110"/>
      <c r="G9" s="1110"/>
      <c r="H9" s="1480">
        <f>SUM(H10:H12)</f>
        <v>154872</v>
      </c>
      <c r="I9" s="1111"/>
      <c r="J9" s="1109"/>
      <c r="K9" s="1110"/>
      <c r="L9" s="1110"/>
      <c r="M9" s="1110"/>
      <c r="N9" s="1480"/>
      <c r="O9" s="1109"/>
      <c r="P9" s="1110"/>
      <c r="Q9" s="1110"/>
      <c r="R9" s="1110"/>
      <c r="S9" s="1480"/>
    </row>
    <row r="10" spans="1:19" ht="51.75" customHeight="1" x14ac:dyDescent="0.25">
      <c r="A10" s="1164" t="s">
        <v>118</v>
      </c>
      <c r="B10" s="1165" t="s">
        <v>132</v>
      </c>
      <c r="C10" s="1166" t="s">
        <v>133</v>
      </c>
      <c r="D10" s="1997">
        <v>9</v>
      </c>
      <c r="E10" s="1998">
        <v>742.21</v>
      </c>
      <c r="F10" s="1113"/>
      <c r="G10" s="1113"/>
      <c r="H10" s="1114">
        <f>D10*E10*1.2*12</f>
        <v>96190.415999999997</v>
      </c>
      <c r="I10" s="1727"/>
      <c r="J10" s="1997">
        <f>D10</f>
        <v>9</v>
      </c>
      <c r="K10" s="1998">
        <f t="shared" ref="K10:M25" si="0">E10</f>
        <v>742.21</v>
      </c>
      <c r="L10" s="1113">
        <f t="shared" si="0"/>
        <v>0</v>
      </c>
      <c r="M10" s="1113">
        <f t="shared" si="0"/>
        <v>0</v>
      </c>
      <c r="N10" s="1114"/>
      <c r="O10" s="1997">
        <f t="shared" ref="O10:R41" si="1">J10</f>
        <v>9</v>
      </c>
      <c r="P10" s="1998">
        <f t="shared" si="1"/>
        <v>742.21</v>
      </c>
      <c r="Q10" s="1113">
        <f t="shared" si="1"/>
        <v>0</v>
      </c>
      <c r="R10" s="1113">
        <f t="shared" si="1"/>
        <v>0</v>
      </c>
      <c r="S10" s="1114"/>
    </row>
    <row r="11" spans="1:19" ht="51.75" customHeight="1" x14ac:dyDescent="0.25">
      <c r="A11" s="1164" t="s">
        <v>120</v>
      </c>
      <c r="B11" s="1165" t="s">
        <v>134</v>
      </c>
      <c r="C11" s="1166" t="s">
        <v>133</v>
      </c>
      <c r="D11" s="1997">
        <v>6</v>
      </c>
      <c r="E11" s="1998">
        <v>455.15</v>
      </c>
      <c r="F11" s="1113"/>
      <c r="G11" s="1113"/>
      <c r="H11" s="1114">
        <f>D11*E11*1.2*12</f>
        <v>39324.959999999992</v>
      </c>
      <c r="I11" s="1727"/>
      <c r="J11" s="1997">
        <f t="shared" ref="J11:M40" si="2">D11</f>
        <v>6</v>
      </c>
      <c r="K11" s="1998">
        <f t="shared" si="0"/>
        <v>455.15</v>
      </c>
      <c r="L11" s="1113">
        <f t="shared" si="0"/>
        <v>0</v>
      </c>
      <c r="M11" s="1113">
        <f t="shared" si="0"/>
        <v>0</v>
      </c>
      <c r="N11" s="1114"/>
      <c r="O11" s="1997">
        <f t="shared" si="1"/>
        <v>6</v>
      </c>
      <c r="P11" s="1998">
        <f t="shared" si="1"/>
        <v>455.15</v>
      </c>
      <c r="Q11" s="1113">
        <f t="shared" si="1"/>
        <v>0</v>
      </c>
      <c r="R11" s="1113">
        <f t="shared" si="1"/>
        <v>0</v>
      </c>
      <c r="S11" s="1114"/>
    </row>
    <row r="12" spans="1:19" ht="51.75" customHeight="1" x14ac:dyDescent="0.25">
      <c r="A12" s="1164" t="s">
        <v>122</v>
      </c>
      <c r="B12" s="1165" t="s">
        <v>135</v>
      </c>
      <c r="C12" s="1166" t="s">
        <v>133</v>
      </c>
      <c r="D12" s="1997">
        <v>1</v>
      </c>
      <c r="E12" s="1998">
        <v>1344.21</v>
      </c>
      <c r="F12" s="1113"/>
      <c r="G12" s="1113"/>
      <c r="H12" s="1114">
        <f>D12*E12*1.2*12</f>
        <v>19356.624</v>
      </c>
      <c r="I12" s="1727"/>
      <c r="J12" s="1997">
        <f t="shared" si="2"/>
        <v>1</v>
      </c>
      <c r="K12" s="1998">
        <f t="shared" si="0"/>
        <v>1344.21</v>
      </c>
      <c r="L12" s="1113">
        <f t="shared" si="0"/>
        <v>0</v>
      </c>
      <c r="M12" s="1113">
        <f t="shared" si="0"/>
        <v>0</v>
      </c>
      <c r="N12" s="1114"/>
      <c r="O12" s="1997">
        <f t="shared" si="1"/>
        <v>1</v>
      </c>
      <c r="P12" s="1998">
        <f t="shared" si="1"/>
        <v>1344.21</v>
      </c>
      <c r="Q12" s="1113">
        <f t="shared" si="1"/>
        <v>0</v>
      </c>
      <c r="R12" s="1113">
        <f t="shared" si="1"/>
        <v>0</v>
      </c>
      <c r="S12" s="1114"/>
    </row>
    <row r="13" spans="1:19" ht="51.75" customHeight="1" x14ac:dyDescent="0.25">
      <c r="A13" s="1474" t="s">
        <v>480</v>
      </c>
      <c r="B13" s="1475" t="s">
        <v>137</v>
      </c>
      <c r="C13" s="1476" t="s">
        <v>138</v>
      </c>
      <c r="D13" s="1115"/>
      <c r="E13" s="1116">
        <v>4513.8999999999996</v>
      </c>
      <c r="F13" s="1116"/>
      <c r="G13" s="1116"/>
      <c r="H13" s="1117">
        <f>D13*E13*12*1.2</f>
        <v>0</v>
      </c>
      <c r="I13" s="1118"/>
      <c r="J13" s="1115">
        <f t="shared" si="2"/>
        <v>0</v>
      </c>
      <c r="K13" s="1116">
        <f t="shared" si="0"/>
        <v>4513.8999999999996</v>
      </c>
      <c r="L13" s="1116">
        <f t="shared" si="0"/>
        <v>0</v>
      </c>
      <c r="M13" s="1116">
        <f t="shared" si="0"/>
        <v>0</v>
      </c>
      <c r="N13" s="1117"/>
      <c r="O13" s="1115">
        <f t="shared" si="1"/>
        <v>0</v>
      </c>
      <c r="P13" s="1116">
        <f t="shared" si="1"/>
        <v>4513.8999999999996</v>
      </c>
      <c r="Q13" s="1116">
        <f t="shared" si="1"/>
        <v>0</v>
      </c>
      <c r="R13" s="1116">
        <f t="shared" si="1"/>
        <v>0</v>
      </c>
      <c r="S13" s="1117"/>
    </row>
    <row r="14" spans="1:19" ht="51.75" customHeight="1" x14ac:dyDescent="0.25">
      <c r="A14" s="1474" t="s">
        <v>481</v>
      </c>
      <c r="B14" s="1475" t="s">
        <v>140</v>
      </c>
      <c r="C14" s="1476" t="s">
        <v>141</v>
      </c>
      <c r="D14" s="1999">
        <f>1496+1795.7</f>
        <v>3291.7</v>
      </c>
      <c r="E14" s="1116">
        <v>2.93</v>
      </c>
      <c r="F14" s="1116"/>
      <c r="G14" s="1116"/>
      <c r="H14" s="1117">
        <f>MROUND(D14*E14*12*1.2,100)</f>
        <v>138900</v>
      </c>
      <c r="I14" s="1118"/>
      <c r="J14" s="1999">
        <f t="shared" si="2"/>
        <v>3291.7</v>
      </c>
      <c r="K14" s="1116">
        <f t="shared" si="0"/>
        <v>2.93</v>
      </c>
      <c r="L14" s="1116">
        <f t="shared" si="0"/>
        <v>0</v>
      </c>
      <c r="M14" s="1116">
        <f t="shared" si="0"/>
        <v>0</v>
      </c>
      <c r="N14" s="1117"/>
      <c r="O14" s="1999">
        <f t="shared" si="1"/>
        <v>3291.7</v>
      </c>
      <c r="P14" s="1116">
        <f t="shared" si="1"/>
        <v>2.93</v>
      </c>
      <c r="Q14" s="1116">
        <f t="shared" si="1"/>
        <v>0</v>
      </c>
      <c r="R14" s="1116">
        <f t="shared" si="1"/>
        <v>0</v>
      </c>
      <c r="S14" s="1117"/>
    </row>
    <row r="15" spans="1:19" ht="109.5" customHeight="1" x14ac:dyDescent="0.25">
      <c r="A15" s="1474" t="s">
        <v>483</v>
      </c>
      <c r="B15" s="1475" t="s">
        <v>779</v>
      </c>
      <c r="C15" s="1476" t="s">
        <v>141</v>
      </c>
      <c r="D15" s="1999">
        <f>1496+1795.7</f>
        <v>3291.7</v>
      </c>
      <c r="E15" s="1116">
        <v>24.3</v>
      </c>
      <c r="F15" s="1116" t="s">
        <v>1689</v>
      </c>
      <c r="G15" s="1116"/>
      <c r="H15" s="1117">
        <f>MROUND(D15*E15*12*1.2,100)</f>
        <v>1151800</v>
      </c>
      <c r="I15" s="1118"/>
      <c r="J15" s="1999">
        <f t="shared" si="2"/>
        <v>3291.7</v>
      </c>
      <c r="K15" s="1116">
        <f t="shared" si="0"/>
        <v>24.3</v>
      </c>
      <c r="L15" s="1116" t="str">
        <f t="shared" si="0"/>
        <v>надзор</v>
      </c>
      <c r="M15" s="1116">
        <f t="shared" si="0"/>
        <v>0</v>
      </c>
      <c r="N15" s="1117"/>
      <c r="O15" s="1999">
        <f t="shared" si="1"/>
        <v>3291.7</v>
      </c>
      <c r="P15" s="1116">
        <f t="shared" si="1"/>
        <v>24.3</v>
      </c>
      <c r="Q15" s="1116" t="str">
        <f t="shared" si="1"/>
        <v>надзор</v>
      </c>
      <c r="R15" s="1116">
        <f t="shared" si="1"/>
        <v>0</v>
      </c>
      <c r="S15" s="1117"/>
    </row>
    <row r="16" spans="1:19" ht="51.75" customHeight="1" x14ac:dyDescent="0.25">
      <c r="A16" s="1474" t="s">
        <v>485</v>
      </c>
      <c r="B16" s="1475" t="s">
        <v>144</v>
      </c>
      <c r="C16" s="1476" t="s">
        <v>133</v>
      </c>
      <c r="D16" s="1115">
        <v>5</v>
      </c>
      <c r="E16" s="1116">
        <v>2304.73</v>
      </c>
      <c r="F16" s="1116"/>
      <c r="G16" s="1116"/>
      <c r="H16" s="1117">
        <f>MROUND(D16*E16*1.2,100)</f>
        <v>13800</v>
      </c>
      <c r="I16" s="1120" t="s">
        <v>1921</v>
      </c>
      <c r="J16" s="1115">
        <f t="shared" si="2"/>
        <v>5</v>
      </c>
      <c r="K16" s="1116">
        <f t="shared" si="0"/>
        <v>2304.73</v>
      </c>
      <c r="L16" s="1116">
        <f t="shared" si="0"/>
        <v>0</v>
      </c>
      <c r="M16" s="1116">
        <f t="shared" si="0"/>
        <v>0</v>
      </c>
      <c r="N16" s="1117"/>
      <c r="O16" s="1115">
        <f t="shared" si="1"/>
        <v>5</v>
      </c>
      <c r="P16" s="1116">
        <f t="shared" si="1"/>
        <v>2304.73</v>
      </c>
      <c r="Q16" s="1116">
        <f t="shared" si="1"/>
        <v>0</v>
      </c>
      <c r="R16" s="1116">
        <f t="shared" si="1"/>
        <v>0</v>
      </c>
      <c r="S16" s="1117"/>
    </row>
    <row r="17" spans="1:19" ht="51.75" customHeight="1" x14ac:dyDescent="0.25">
      <c r="A17" s="1474" t="s">
        <v>487</v>
      </c>
      <c r="B17" s="1475" t="s">
        <v>146</v>
      </c>
      <c r="C17" s="1476" t="s">
        <v>147</v>
      </c>
      <c r="D17" s="2000">
        <v>0.24099999999999999</v>
      </c>
      <c r="E17" s="1121">
        <v>8859.92</v>
      </c>
      <c r="F17" s="1121"/>
      <c r="G17" s="1121"/>
      <c r="H17" s="1117">
        <f>MROUND(D17*E17*1.2,100)</f>
        <v>2600</v>
      </c>
      <c r="I17" s="1120"/>
      <c r="J17" s="2000">
        <f t="shared" si="2"/>
        <v>0.24099999999999999</v>
      </c>
      <c r="K17" s="1121">
        <f t="shared" si="0"/>
        <v>8859.92</v>
      </c>
      <c r="L17" s="1121">
        <f t="shared" si="0"/>
        <v>0</v>
      </c>
      <c r="M17" s="1121">
        <f t="shared" si="0"/>
        <v>0</v>
      </c>
      <c r="N17" s="1117"/>
      <c r="O17" s="2000">
        <f t="shared" si="1"/>
        <v>0.24099999999999999</v>
      </c>
      <c r="P17" s="1121">
        <f t="shared" si="1"/>
        <v>8859.92</v>
      </c>
      <c r="Q17" s="1121">
        <f t="shared" si="1"/>
        <v>0</v>
      </c>
      <c r="R17" s="1121">
        <f t="shared" si="1"/>
        <v>0</v>
      </c>
      <c r="S17" s="1117"/>
    </row>
    <row r="18" spans="1:19" ht="51.75" customHeight="1" x14ac:dyDescent="0.25">
      <c r="A18" s="1474" t="s">
        <v>489</v>
      </c>
      <c r="B18" s="1475" t="s">
        <v>149</v>
      </c>
      <c r="C18" s="1476"/>
      <c r="D18" s="1119"/>
      <c r="E18" s="1116"/>
      <c r="F18" s="1116"/>
      <c r="G18" s="1116"/>
      <c r="H18" s="1122">
        <f>MROUND(SUM(H31,H25,H19),100)</f>
        <v>0</v>
      </c>
      <c r="I18" s="1123"/>
      <c r="J18" s="1119">
        <f t="shared" si="2"/>
        <v>0</v>
      </c>
      <c r="K18" s="1116">
        <f t="shared" si="0"/>
        <v>0</v>
      </c>
      <c r="L18" s="1116">
        <f t="shared" si="0"/>
        <v>0</v>
      </c>
      <c r="M18" s="1116">
        <f t="shared" si="0"/>
        <v>0</v>
      </c>
      <c r="N18" s="1122"/>
      <c r="O18" s="1119">
        <f t="shared" si="1"/>
        <v>0</v>
      </c>
      <c r="P18" s="1116">
        <f t="shared" si="1"/>
        <v>0</v>
      </c>
      <c r="Q18" s="1116">
        <f t="shared" si="1"/>
        <v>0</v>
      </c>
      <c r="R18" s="1116">
        <f t="shared" si="1"/>
        <v>0</v>
      </c>
      <c r="S18" s="1122"/>
    </row>
    <row r="19" spans="1:19" ht="51.75" customHeight="1" x14ac:dyDescent="0.25">
      <c r="A19" s="1164" t="s">
        <v>183</v>
      </c>
      <c r="B19" s="1237" t="s">
        <v>150</v>
      </c>
      <c r="C19" s="1166"/>
      <c r="D19" s="1124"/>
      <c r="E19" s="1125"/>
      <c r="F19" s="1125"/>
      <c r="G19" s="1125"/>
      <c r="H19" s="1126">
        <f>SUM(H20:H24)</f>
        <v>0</v>
      </c>
      <c r="I19" s="1127"/>
      <c r="J19" s="1124">
        <f t="shared" si="2"/>
        <v>0</v>
      </c>
      <c r="K19" s="1125">
        <f t="shared" si="0"/>
        <v>0</v>
      </c>
      <c r="L19" s="1125">
        <f t="shared" si="0"/>
        <v>0</v>
      </c>
      <c r="M19" s="1125">
        <f t="shared" si="0"/>
        <v>0</v>
      </c>
      <c r="N19" s="1126"/>
      <c r="O19" s="1124">
        <f t="shared" si="1"/>
        <v>0</v>
      </c>
      <c r="P19" s="1125">
        <f t="shared" si="1"/>
        <v>0</v>
      </c>
      <c r="Q19" s="1125">
        <f t="shared" si="1"/>
        <v>0</v>
      </c>
      <c r="R19" s="1125">
        <f t="shared" si="1"/>
        <v>0</v>
      </c>
      <c r="S19" s="1126"/>
    </row>
    <row r="20" spans="1:19" ht="51.75" customHeight="1" x14ac:dyDescent="0.25">
      <c r="A20" s="1164"/>
      <c r="B20" s="1165" t="s">
        <v>151</v>
      </c>
      <c r="C20" s="1207" t="s">
        <v>152</v>
      </c>
      <c r="D20" s="1130"/>
      <c r="E20" s="1129">
        <v>220.08</v>
      </c>
      <c r="F20" s="1129"/>
      <c r="G20" s="1129"/>
      <c r="H20" s="1126">
        <f>D20*E20*12*1.2</f>
        <v>0</v>
      </c>
      <c r="I20" s="1120"/>
      <c r="J20" s="1130">
        <f t="shared" si="2"/>
        <v>0</v>
      </c>
      <c r="K20" s="1129">
        <f t="shared" si="0"/>
        <v>220.08</v>
      </c>
      <c r="L20" s="1129">
        <f t="shared" si="0"/>
        <v>0</v>
      </c>
      <c r="M20" s="1129">
        <f t="shared" si="0"/>
        <v>0</v>
      </c>
      <c r="N20" s="1126"/>
      <c r="O20" s="1130">
        <f t="shared" si="1"/>
        <v>0</v>
      </c>
      <c r="P20" s="1129">
        <f t="shared" si="1"/>
        <v>220.08</v>
      </c>
      <c r="Q20" s="1129">
        <f t="shared" si="1"/>
        <v>0</v>
      </c>
      <c r="R20" s="1129">
        <f t="shared" si="1"/>
        <v>0</v>
      </c>
      <c r="S20" s="1126"/>
    </row>
    <row r="21" spans="1:19" ht="51.75" customHeight="1" x14ac:dyDescent="0.25">
      <c r="A21" s="1192"/>
      <c r="B21" s="1165" t="s">
        <v>153</v>
      </c>
      <c r="C21" s="1207" t="s">
        <v>152</v>
      </c>
      <c r="D21" s="1128"/>
      <c r="E21" s="1129">
        <v>238.3</v>
      </c>
      <c r="F21" s="1129"/>
      <c r="G21" s="1129"/>
      <c r="H21" s="1126">
        <f>D21*E21*12*1.2</f>
        <v>0</v>
      </c>
      <c r="I21" s="1120"/>
      <c r="J21" s="1128">
        <f t="shared" si="2"/>
        <v>0</v>
      </c>
      <c r="K21" s="1129">
        <f t="shared" si="0"/>
        <v>238.3</v>
      </c>
      <c r="L21" s="1129">
        <f t="shared" si="0"/>
        <v>0</v>
      </c>
      <c r="M21" s="1129">
        <f t="shared" si="0"/>
        <v>0</v>
      </c>
      <c r="N21" s="1126"/>
      <c r="O21" s="1128">
        <f t="shared" si="1"/>
        <v>0</v>
      </c>
      <c r="P21" s="1129">
        <f t="shared" si="1"/>
        <v>238.3</v>
      </c>
      <c r="Q21" s="1129">
        <f t="shared" si="1"/>
        <v>0</v>
      </c>
      <c r="R21" s="1129">
        <f t="shared" si="1"/>
        <v>0</v>
      </c>
      <c r="S21" s="1126"/>
    </row>
    <row r="22" spans="1:19" ht="51.75" customHeight="1" x14ac:dyDescent="0.25">
      <c r="A22" s="1192"/>
      <c r="B22" s="1165" t="s">
        <v>154</v>
      </c>
      <c r="C22" s="1207" t="s">
        <v>152</v>
      </c>
      <c r="D22" s="1128"/>
      <c r="E22" s="1129">
        <v>249.34</v>
      </c>
      <c r="F22" s="1129"/>
      <c r="G22" s="1129"/>
      <c r="H22" s="1126">
        <f>D22*E22*12*1.2</f>
        <v>0</v>
      </c>
      <c r="I22" s="1120"/>
      <c r="J22" s="1128">
        <f t="shared" si="2"/>
        <v>0</v>
      </c>
      <c r="K22" s="1129">
        <f t="shared" si="0"/>
        <v>249.34</v>
      </c>
      <c r="L22" s="1129">
        <f t="shared" si="0"/>
        <v>0</v>
      </c>
      <c r="M22" s="1129">
        <f t="shared" si="0"/>
        <v>0</v>
      </c>
      <c r="N22" s="1126"/>
      <c r="O22" s="1128">
        <f t="shared" si="1"/>
        <v>0</v>
      </c>
      <c r="P22" s="1129">
        <f t="shared" si="1"/>
        <v>249.34</v>
      </c>
      <c r="Q22" s="1129">
        <f t="shared" si="1"/>
        <v>0</v>
      </c>
      <c r="R22" s="1129">
        <f t="shared" si="1"/>
        <v>0</v>
      </c>
      <c r="S22" s="1126"/>
    </row>
    <row r="23" spans="1:19" ht="18.75" customHeight="1" x14ac:dyDescent="0.25">
      <c r="A23" s="1192"/>
      <c r="B23" s="1165" t="s">
        <v>155</v>
      </c>
      <c r="C23" s="1207" t="s">
        <v>152</v>
      </c>
      <c r="D23" s="1130"/>
      <c r="E23" s="1129">
        <v>267.7</v>
      </c>
      <c r="F23" s="1129"/>
      <c r="G23" s="1129"/>
      <c r="H23" s="1126">
        <f>D23*E23*12*1.2</f>
        <v>0</v>
      </c>
      <c r="I23" s="1120"/>
      <c r="J23" s="1130">
        <f t="shared" si="2"/>
        <v>0</v>
      </c>
      <c r="K23" s="1129">
        <f t="shared" si="0"/>
        <v>267.7</v>
      </c>
      <c r="L23" s="1129">
        <f t="shared" si="0"/>
        <v>0</v>
      </c>
      <c r="M23" s="1129">
        <f t="shared" si="0"/>
        <v>0</v>
      </c>
      <c r="N23" s="1126"/>
      <c r="O23" s="1130">
        <f t="shared" si="1"/>
        <v>0</v>
      </c>
      <c r="P23" s="1129">
        <f t="shared" si="1"/>
        <v>267.7</v>
      </c>
      <c r="Q23" s="1129">
        <f t="shared" si="1"/>
        <v>0</v>
      </c>
      <c r="R23" s="1129">
        <f t="shared" si="1"/>
        <v>0</v>
      </c>
      <c r="S23" s="1126"/>
    </row>
    <row r="24" spans="1:19" ht="18.75" customHeight="1" x14ac:dyDescent="0.25">
      <c r="A24" s="1192"/>
      <c r="B24" s="1165" t="s">
        <v>156</v>
      </c>
      <c r="C24" s="1207" t="s">
        <v>152</v>
      </c>
      <c r="D24" s="1130"/>
      <c r="E24" s="1129">
        <v>273.98</v>
      </c>
      <c r="F24" s="1129"/>
      <c r="G24" s="1129"/>
      <c r="H24" s="1126">
        <f>D24*E24*12*1.2</f>
        <v>0</v>
      </c>
      <c r="I24" s="1120"/>
      <c r="J24" s="1130">
        <f t="shared" si="2"/>
        <v>0</v>
      </c>
      <c r="K24" s="1129">
        <f t="shared" si="0"/>
        <v>273.98</v>
      </c>
      <c r="L24" s="1129">
        <f t="shared" si="0"/>
        <v>0</v>
      </c>
      <c r="M24" s="1129">
        <f t="shared" si="0"/>
        <v>0</v>
      </c>
      <c r="N24" s="1126"/>
      <c r="O24" s="1130">
        <f t="shared" si="1"/>
        <v>0</v>
      </c>
      <c r="P24" s="1129">
        <f t="shared" si="1"/>
        <v>273.98</v>
      </c>
      <c r="Q24" s="1129">
        <f t="shared" si="1"/>
        <v>0</v>
      </c>
      <c r="R24" s="1129">
        <f t="shared" si="1"/>
        <v>0</v>
      </c>
      <c r="S24" s="1126"/>
    </row>
    <row r="25" spans="1:19" ht="18.75" customHeight="1" x14ac:dyDescent="0.25">
      <c r="A25" s="1164" t="s">
        <v>185</v>
      </c>
      <c r="B25" s="1238" t="s">
        <v>157</v>
      </c>
      <c r="C25" s="1180"/>
      <c r="D25" s="1128"/>
      <c r="E25" s="1129"/>
      <c r="F25" s="1129"/>
      <c r="G25" s="1129"/>
      <c r="H25" s="1126">
        <f>SUM(H26:H30)</f>
        <v>0</v>
      </c>
      <c r="I25" s="1127"/>
      <c r="J25" s="1128">
        <f t="shared" si="2"/>
        <v>0</v>
      </c>
      <c r="K25" s="1129">
        <f t="shared" si="0"/>
        <v>0</v>
      </c>
      <c r="L25" s="1129">
        <f t="shared" si="0"/>
        <v>0</v>
      </c>
      <c r="M25" s="1129">
        <f t="shared" si="0"/>
        <v>0</v>
      </c>
      <c r="N25" s="1126"/>
      <c r="O25" s="1128">
        <f t="shared" si="1"/>
        <v>0</v>
      </c>
      <c r="P25" s="1129">
        <f t="shared" si="1"/>
        <v>0</v>
      </c>
      <c r="Q25" s="1129">
        <f t="shared" si="1"/>
        <v>0</v>
      </c>
      <c r="R25" s="1129">
        <f t="shared" si="1"/>
        <v>0</v>
      </c>
      <c r="S25" s="1126"/>
    </row>
    <row r="26" spans="1:19" ht="18.75" customHeight="1" x14ac:dyDescent="0.25">
      <c r="A26" s="1164"/>
      <c r="B26" s="1165" t="s">
        <v>151</v>
      </c>
      <c r="C26" s="1207" t="s">
        <v>152</v>
      </c>
      <c r="D26" s="1128"/>
      <c r="E26" s="1129">
        <v>1242.9100000000001</v>
      </c>
      <c r="F26" s="1129"/>
      <c r="G26" s="1129"/>
      <c r="H26" s="1126">
        <f>D26*E26*12*1.2</f>
        <v>0</v>
      </c>
      <c r="I26" s="1120"/>
      <c r="J26" s="1128">
        <f t="shared" si="2"/>
        <v>0</v>
      </c>
      <c r="K26" s="1129">
        <f t="shared" si="2"/>
        <v>1242.9100000000001</v>
      </c>
      <c r="L26" s="1129">
        <f t="shared" si="2"/>
        <v>0</v>
      </c>
      <c r="M26" s="1129">
        <f t="shared" si="2"/>
        <v>0</v>
      </c>
      <c r="N26" s="1126"/>
      <c r="O26" s="1128">
        <f t="shared" si="1"/>
        <v>0</v>
      </c>
      <c r="P26" s="1129">
        <f t="shared" si="1"/>
        <v>1242.9100000000001</v>
      </c>
      <c r="Q26" s="1129">
        <f t="shared" si="1"/>
        <v>0</v>
      </c>
      <c r="R26" s="1129">
        <f t="shared" si="1"/>
        <v>0</v>
      </c>
      <c r="S26" s="1126"/>
    </row>
    <row r="27" spans="1:19" ht="18.75" customHeight="1" x14ac:dyDescent="0.25">
      <c r="A27" s="1164"/>
      <c r="B27" s="1165" t="s">
        <v>153</v>
      </c>
      <c r="C27" s="1207" t="s">
        <v>152</v>
      </c>
      <c r="D27" s="1128"/>
      <c r="E27" s="1129">
        <v>1244.5</v>
      </c>
      <c r="F27" s="1129"/>
      <c r="G27" s="1129"/>
      <c r="H27" s="1126">
        <f>D27*E27*12*1.2</f>
        <v>0</v>
      </c>
      <c r="I27" s="1120"/>
      <c r="J27" s="1128">
        <f t="shared" si="2"/>
        <v>0</v>
      </c>
      <c r="K27" s="1129">
        <f t="shared" si="2"/>
        <v>1244.5</v>
      </c>
      <c r="L27" s="1129">
        <f t="shared" si="2"/>
        <v>0</v>
      </c>
      <c r="M27" s="1129">
        <f t="shared" si="2"/>
        <v>0</v>
      </c>
      <c r="N27" s="1126"/>
      <c r="O27" s="1128">
        <f t="shared" si="1"/>
        <v>0</v>
      </c>
      <c r="P27" s="1129">
        <f t="shared" si="1"/>
        <v>1244.5</v>
      </c>
      <c r="Q27" s="1129">
        <f t="shared" si="1"/>
        <v>0</v>
      </c>
      <c r="R27" s="1129">
        <f t="shared" si="1"/>
        <v>0</v>
      </c>
      <c r="S27" s="1126"/>
    </row>
    <row r="28" spans="1:19" ht="18.75" customHeight="1" x14ac:dyDescent="0.25">
      <c r="A28" s="1164"/>
      <c r="B28" s="1165" t="s">
        <v>154</v>
      </c>
      <c r="C28" s="1207" t="s">
        <v>152</v>
      </c>
      <c r="D28" s="1130"/>
      <c r="E28" s="1129">
        <v>1245.69</v>
      </c>
      <c r="F28" s="1129"/>
      <c r="G28" s="1129"/>
      <c r="H28" s="1126">
        <f>D28*E28*12*1.2</f>
        <v>0</v>
      </c>
      <c r="I28" s="1120"/>
      <c r="J28" s="1130">
        <f t="shared" si="2"/>
        <v>0</v>
      </c>
      <c r="K28" s="1129">
        <f t="shared" si="2"/>
        <v>1245.69</v>
      </c>
      <c r="L28" s="1129">
        <f t="shared" si="2"/>
        <v>0</v>
      </c>
      <c r="M28" s="1129">
        <f t="shared" si="2"/>
        <v>0</v>
      </c>
      <c r="N28" s="1126"/>
      <c r="O28" s="1130">
        <f t="shared" si="1"/>
        <v>0</v>
      </c>
      <c r="P28" s="1129">
        <f t="shared" si="1"/>
        <v>1245.69</v>
      </c>
      <c r="Q28" s="1129">
        <f t="shared" si="1"/>
        <v>0</v>
      </c>
      <c r="R28" s="1129">
        <f t="shared" si="1"/>
        <v>0</v>
      </c>
      <c r="S28" s="1126"/>
    </row>
    <row r="29" spans="1:19" ht="18.75" customHeight="1" x14ac:dyDescent="0.25">
      <c r="A29" s="1164"/>
      <c r="B29" s="1165" t="s">
        <v>155</v>
      </c>
      <c r="C29" s="1207" t="s">
        <v>152</v>
      </c>
      <c r="D29" s="1130"/>
      <c r="E29" s="1129">
        <v>1247.42</v>
      </c>
      <c r="F29" s="1129"/>
      <c r="G29" s="1129"/>
      <c r="H29" s="1126">
        <f>D29*E29*12*1.2</f>
        <v>0</v>
      </c>
      <c r="I29" s="1120"/>
      <c r="J29" s="1130">
        <f t="shared" si="2"/>
        <v>0</v>
      </c>
      <c r="K29" s="1129">
        <f t="shared" si="2"/>
        <v>1247.42</v>
      </c>
      <c r="L29" s="1129">
        <f t="shared" si="2"/>
        <v>0</v>
      </c>
      <c r="M29" s="1129">
        <f t="shared" si="2"/>
        <v>0</v>
      </c>
      <c r="N29" s="1126"/>
      <c r="O29" s="1130">
        <f t="shared" si="1"/>
        <v>0</v>
      </c>
      <c r="P29" s="1129">
        <f t="shared" si="1"/>
        <v>1247.42</v>
      </c>
      <c r="Q29" s="1129">
        <f t="shared" si="1"/>
        <v>0</v>
      </c>
      <c r="R29" s="1129">
        <f t="shared" si="1"/>
        <v>0</v>
      </c>
      <c r="S29" s="1126"/>
    </row>
    <row r="30" spans="1:19" ht="18.75" customHeight="1" x14ac:dyDescent="0.25">
      <c r="A30" s="1164"/>
      <c r="B30" s="1165" t="s">
        <v>156</v>
      </c>
      <c r="C30" s="1207" t="s">
        <v>152</v>
      </c>
      <c r="D30" s="1130"/>
      <c r="E30" s="1129">
        <v>1253.71</v>
      </c>
      <c r="F30" s="1129"/>
      <c r="G30" s="1129"/>
      <c r="H30" s="1126">
        <f>D30*E30*12*1.2</f>
        <v>0</v>
      </c>
      <c r="I30" s="1120"/>
      <c r="J30" s="1130">
        <f t="shared" si="2"/>
        <v>0</v>
      </c>
      <c r="K30" s="1129">
        <f t="shared" si="2"/>
        <v>1253.71</v>
      </c>
      <c r="L30" s="1129">
        <f t="shared" si="2"/>
        <v>0</v>
      </c>
      <c r="M30" s="1129">
        <f t="shared" si="2"/>
        <v>0</v>
      </c>
      <c r="N30" s="1126"/>
      <c r="O30" s="1130">
        <f t="shared" si="1"/>
        <v>0</v>
      </c>
      <c r="P30" s="1129">
        <f t="shared" si="1"/>
        <v>1253.71</v>
      </c>
      <c r="Q30" s="1129">
        <f t="shared" si="1"/>
        <v>0</v>
      </c>
      <c r="R30" s="1129">
        <f t="shared" si="1"/>
        <v>0</v>
      </c>
      <c r="S30" s="1126"/>
    </row>
    <row r="31" spans="1:19" ht="18.75" customHeight="1" x14ac:dyDescent="0.25">
      <c r="A31" s="1164" t="s">
        <v>682</v>
      </c>
      <c r="B31" s="1238" t="s">
        <v>158</v>
      </c>
      <c r="C31" s="1180"/>
      <c r="D31" s="1130"/>
      <c r="E31" s="1129"/>
      <c r="F31" s="1129"/>
      <c r="G31" s="1129"/>
      <c r="H31" s="1126">
        <f>SUM(H32:H35)</f>
        <v>0</v>
      </c>
      <c r="I31" s="1120"/>
      <c r="J31" s="1130">
        <f t="shared" si="2"/>
        <v>0</v>
      </c>
      <c r="K31" s="1129">
        <f t="shared" si="2"/>
        <v>0</v>
      </c>
      <c r="L31" s="1129">
        <f t="shared" si="2"/>
        <v>0</v>
      </c>
      <c r="M31" s="1129">
        <f t="shared" si="2"/>
        <v>0</v>
      </c>
      <c r="N31" s="1126"/>
      <c r="O31" s="1130">
        <f t="shared" si="1"/>
        <v>0</v>
      </c>
      <c r="P31" s="1129">
        <f t="shared" si="1"/>
        <v>0</v>
      </c>
      <c r="Q31" s="1129">
        <f t="shared" si="1"/>
        <v>0</v>
      </c>
      <c r="R31" s="1129">
        <f t="shared" si="1"/>
        <v>0</v>
      </c>
      <c r="S31" s="1126"/>
    </row>
    <row r="32" spans="1:19" ht="18.75" customHeight="1" x14ac:dyDescent="0.25">
      <c r="A32" s="1192"/>
      <c r="B32" s="1165" t="s">
        <v>151</v>
      </c>
      <c r="C32" s="1207" t="s">
        <v>152</v>
      </c>
      <c r="D32" s="1130"/>
      <c r="E32" s="1129">
        <v>819.17</v>
      </c>
      <c r="F32" s="1129"/>
      <c r="G32" s="1129"/>
      <c r="H32" s="1126">
        <f>D32*E32*12*1.2</f>
        <v>0</v>
      </c>
      <c r="I32" s="1120"/>
      <c r="J32" s="1130">
        <f t="shared" si="2"/>
        <v>0</v>
      </c>
      <c r="K32" s="1129">
        <f t="shared" si="2"/>
        <v>819.17</v>
      </c>
      <c r="L32" s="1129">
        <f t="shared" si="2"/>
        <v>0</v>
      </c>
      <c r="M32" s="1129">
        <f t="shared" si="2"/>
        <v>0</v>
      </c>
      <c r="N32" s="1126"/>
      <c r="O32" s="1130">
        <f t="shared" si="1"/>
        <v>0</v>
      </c>
      <c r="P32" s="1129">
        <f t="shared" si="1"/>
        <v>819.17</v>
      </c>
      <c r="Q32" s="1129">
        <f t="shared" si="1"/>
        <v>0</v>
      </c>
      <c r="R32" s="1129">
        <f t="shared" si="1"/>
        <v>0</v>
      </c>
      <c r="S32" s="1126"/>
    </row>
    <row r="33" spans="1:19" ht="18.75" customHeight="1" x14ac:dyDescent="0.25">
      <c r="A33" s="1192"/>
      <c r="B33" s="1165" t="s">
        <v>153</v>
      </c>
      <c r="C33" s="1207" t="s">
        <v>152</v>
      </c>
      <c r="D33" s="1130"/>
      <c r="E33" s="1129">
        <v>819.79</v>
      </c>
      <c r="F33" s="1129"/>
      <c r="G33" s="1129"/>
      <c r="H33" s="1126">
        <f>D33*E33*12*1.2</f>
        <v>0</v>
      </c>
      <c r="I33" s="1120"/>
      <c r="J33" s="1130">
        <f t="shared" si="2"/>
        <v>0</v>
      </c>
      <c r="K33" s="1129">
        <f t="shared" si="2"/>
        <v>819.79</v>
      </c>
      <c r="L33" s="1129">
        <f t="shared" si="2"/>
        <v>0</v>
      </c>
      <c r="M33" s="1129">
        <f t="shared" si="2"/>
        <v>0</v>
      </c>
      <c r="N33" s="1126"/>
      <c r="O33" s="1130">
        <f t="shared" si="1"/>
        <v>0</v>
      </c>
      <c r="P33" s="1129">
        <f t="shared" si="1"/>
        <v>819.79</v>
      </c>
      <c r="Q33" s="1129">
        <f t="shared" si="1"/>
        <v>0</v>
      </c>
      <c r="R33" s="1129">
        <f t="shared" si="1"/>
        <v>0</v>
      </c>
      <c r="S33" s="1126"/>
    </row>
    <row r="34" spans="1:19" ht="18.75" customHeight="1" x14ac:dyDescent="0.25">
      <c r="A34" s="1192"/>
      <c r="B34" s="1165" t="s">
        <v>154</v>
      </c>
      <c r="C34" s="1207" t="s">
        <v>152</v>
      </c>
      <c r="D34" s="1130"/>
      <c r="E34" s="1129">
        <v>820.42</v>
      </c>
      <c r="F34" s="1129"/>
      <c r="G34" s="1129"/>
      <c r="H34" s="1126">
        <f>D34*E34*12*1.2</f>
        <v>0</v>
      </c>
      <c r="I34" s="1120"/>
      <c r="J34" s="1130">
        <f t="shared" si="2"/>
        <v>0</v>
      </c>
      <c r="K34" s="1129">
        <f t="shared" si="2"/>
        <v>820.42</v>
      </c>
      <c r="L34" s="1129">
        <f t="shared" si="2"/>
        <v>0</v>
      </c>
      <c r="M34" s="1129">
        <f t="shared" si="2"/>
        <v>0</v>
      </c>
      <c r="N34" s="1126"/>
      <c r="O34" s="1130">
        <f t="shared" si="1"/>
        <v>0</v>
      </c>
      <c r="P34" s="1129">
        <f t="shared" si="1"/>
        <v>820.42</v>
      </c>
      <c r="Q34" s="1129">
        <f t="shared" si="1"/>
        <v>0</v>
      </c>
      <c r="R34" s="1129">
        <f t="shared" si="1"/>
        <v>0</v>
      </c>
      <c r="S34" s="1126"/>
    </row>
    <row r="35" spans="1:19" ht="18.75" customHeight="1" x14ac:dyDescent="0.25">
      <c r="A35" s="1192"/>
      <c r="B35" s="1165" t="s">
        <v>155</v>
      </c>
      <c r="C35" s="1207" t="s">
        <v>152</v>
      </c>
      <c r="D35" s="1130"/>
      <c r="E35" s="1129">
        <v>821.08</v>
      </c>
      <c r="F35" s="1129"/>
      <c r="G35" s="1129"/>
      <c r="H35" s="1126">
        <f>D35*E35*12*1.2</f>
        <v>0</v>
      </c>
      <c r="I35" s="1120"/>
      <c r="J35" s="1130">
        <f t="shared" si="2"/>
        <v>0</v>
      </c>
      <c r="K35" s="1129">
        <f t="shared" si="2"/>
        <v>821.08</v>
      </c>
      <c r="L35" s="1129">
        <f t="shared" si="2"/>
        <v>0</v>
      </c>
      <c r="M35" s="1129">
        <f t="shared" si="2"/>
        <v>0</v>
      </c>
      <c r="N35" s="1126"/>
      <c r="O35" s="1130">
        <f t="shared" si="1"/>
        <v>0</v>
      </c>
      <c r="P35" s="1129">
        <f t="shared" si="1"/>
        <v>821.08</v>
      </c>
      <c r="Q35" s="1129">
        <f t="shared" si="1"/>
        <v>0</v>
      </c>
      <c r="R35" s="1129">
        <f t="shared" si="1"/>
        <v>0</v>
      </c>
      <c r="S35" s="1126"/>
    </row>
    <row r="36" spans="1:19" ht="77.25" customHeight="1" x14ac:dyDescent="0.25">
      <c r="A36" s="1474" t="s">
        <v>498</v>
      </c>
      <c r="B36" s="1475" t="s">
        <v>1027</v>
      </c>
      <c r="C36" s="1476"/>
      <c r="D36" s="1115"/>
      <c r="E36" s="1131">
        <v>1794.38</v>
      </c>
      <c r="F36" s="1131"/>
      <c r="G36" s="1131"/>
      <c r="H36" s="1132">
        <f>MROUND(H37,100)</f>
        <v>0</v>
      </c>
      <c r="I36" s="1120"/>
      <c r="J36" s="1115">
        <f t="shared" si="2"/>
        <v>0</v>
      </c>
      <c r="K36" s="1131">
        <f t="shared" si="2"/>
        <v>1794.38</v>
      </c>
      <c r="L36" s="1131">
        <f t="shared" si="2"/>
        <v>0</v>
      </c>
      <c r="M36" s="1131">
        <f t="shared" si="2"/>
        <v>0</v>
      </c>
      <c r="N36" s="1132"/>
      <c r="O36" s="1115">
        <f t="shared" si="1"/>
        <v>0</v>
      </c>
      <c r="P36" s="1131">
        <f t="shared" si="1"/>
        <v>1794.38</v>
      </c>
      <c r="Q36" s="1131">
        <f t="shared" si="1"/>
        <v>0</v>
      </c>
      <c r="R36" s="1131">
        <f t="shared" si="1"/>
        <v>0</v>
      </c>
      <c r="S36" s="1132"/>
    </row>
    <row r="37" spans="1:19" ht="18.75" customHeight="1" x14ac:dyDescent="0.25">
      <c r="A37" s="1192"/>
      <c r="B37" s="1239" t="s">
        <v>1028</v>
      </c>
      <c r="C37" s="1207" t="s">
        <v>380</v>
      </c>
      <c r="D37" s="1128"/>
      <c r="E37" s="1129">
        <v>1794.38</v>
      </c>
      <c r="F37" s="1129"/>
      <c r="G37" s="1129"/>
      <c r="H37" s="1126">
        <f>D37*E37*1.2*12</f>
        <v>0</v>
      </c>
      <c r="I37" s="1120"/>
      <c r="J37" s="1128">
        <f t="shared" si="2"/>
        <v>0</v>
      </c>
      <c r="K37" s="1129">
        <f t="shared" si="2"/>
        <v>1794.38</v>
      </c>
      <c r="L37" s="1129">
        <f t="shared" si="2"/>
        <v>0</v>
      </c>
      <c r="M37" s="1129">
        <f t="shared" si="2"/>
        <v>0</v>
      </c>
      <c r="N37" s="1126"/>
      <c r="O37" s="1128">
        <f t="shared" si="1"/>
        <v>0</v>
      </c>
      <c r="P37" s="1129">
        <f t="shared" si="1"/>
        <v>1794.38</v>
      </c>
      <c r="Q37" s="1129">
        <f t="shared" si="1"/>
        <v>0</v>
      </c>
      <c r="R37" s="1129">
        <f t="shared" si="1"/>
        <v>0</v>
      </c>
      <c r="S37" s="1126"/>
    </row>
    <row r="38" spans="1:19" ht="45.75" customHeight="1" x14ac:dyDescent="0.25">
      <c r="A38" s="1474" t="s">
        <v>500</v>
      </c>
      <c r="B38" s="1477" t="s">
        <v>188</v>
      </c>
      <c r="C38" s="1478"/>
      <c r="D38" s="1119"/>
      <c r="E38" s="1116"/>
      <c r="F38" s="1116"/>
      <c r="G38" s="1116"/>
      <c r="H38" s="1122">
        <f>H39</f>
        <v>0</v>
      </c>
      <c r="I38" s="1127"/>
      <c r="J38" s="1119">
        <f t="shared" si="2"/>
        <v>0</v>
      </c>
      <c r="K38" s="1116">
        <f t="shared" si="2"/>
        <v>0</v>
      </c>
      <c r="L38" s="1116">
        <f t="shared" si="2"/>
        <v>0</v>
      </c>
      <c r="M38" s="1116">
        <f t="shared" si="2"/>
        <v>0</v>
      </c>
      <c r="N38" s="1122"/>
      <c r="O38" s="1119">
        <f t="shared" si="1"/>
        <v>0</v>
      </c>
      <c r="P38" s="1116">
        <f t="shared" si="1"/>
        <v>0</v>
      </c>
      <c r="Q38" s="1116">
        <f t="shared" si="1"/>
        <v>0</v>
      </c>
      <c r="R38" s="1116">
        <f t="shared" si="1"/>
        <v>0</v>
      </c>
      <c r="S38" s="1122"/>
    </row>
    <row r="39" spans="1:19" ht="18.75" customHeight="1" x14ac:dyDescent="0.25">
      <c r="A39" s="1164" t="s">
        <v>194</v>
      </c>
      <c r="B39" s="1179" t="s">
        <v>190</v>
      </c>
      <c r="C39" s="1180" t="s">
        <v>50</v>
      </c>
      <c r="D39" s="1130"/>
      <c r="E39" s="1133">
        <v>10638.9</v>
      </c>
      <c r="F39" s="1133"/>
      <c r="G39" s="1133"/>
      <c r="H39" s="1134">
        <f>D39*E39*D40*1.2</f>
        <v>0</v>
      </c>
      <c r="I39" s="1120"/>
      <c r="J39" s="1130">
        <f t="shared" si="2"/>
        <v>0</v>
      </c>
      <c r="K39" s="1133">
        <f t="shared" si="2"/>
        <v>10638.9</v>
      </c>
      <c r="L39" s="1133">
        <f t="shared" si="2"/>
        <v>0</v>
      </c>
      <c r="M39" s="1133">
        <f t="shared" si="2"/>
        <v>0</v>
      </c>
      <c r="N39" s="1134"/>
      <c r="O39" s="1130">
        <f t="shared" si="1"/>
        <v>0</v>
      </c>
      <c r="P39" s="1133">
        <f t="shared" si="1"/>
        <v>10638.9</v>
      </c>
      <c r="Q39" s="1133">
        <f t="shared" si="1"/>
        <v>0</v>
      </c>
      <c r="R39" s="1133">
        <f t="shared" si="1"/>
        <v>0</v>
      </c>
      <c r="S39" s="1134"/>
    </row>
    <row r="40" spans="1:19" ht="18.75" customHeight="1" thickBot="1" x14ac:dyDescent="0.3">
      <c r="A40" s="1164" t="s">
        <v>196</v>
      </c>
      <c r="B40" s="1179" t="s">
        <v>192</v>
      </c>
      <c r="C40" s="1180" t="s">
        <v>169</v>
      </c>
      <c r="D40" s="1130"/>
      <c r="E40" s="1133"/>
      <c r="F40" s="1133"/>
      <c r="G40" s="1133"/>
      <c r="H40" s="1134"/>
      <c r="I40" s="1120"/>
      <c r="J40" s="1130">
        <f t="shared" si="2"/>
        <v>0</v>
      </c>
      <c r="K40" s="1133">
        <f t="shared" si="2"/>
        <v>0</v>
      </c>
      <c r="L40" s="1133">
        <f t="shared" si="2"/>
        <v>0</v>
      </c>
      <c r="M40" s="1133">
        <f t="shared" si="2"/>
        <v>0</v>
      </c>
      <c r="N40" s="1134"/>
      <c r="O40" s="1130">
        <f t="shared" si="1"/>
        <v>0</v>
      </c>
      <c r="P40" s="1133">
        <f t="shared" si="1"/>
        <v>0</v>
      </c>
      <c r="Q40" s="1133">
        <f t="shared" si="1"/>
        <v>0</v>
      </c>
      <c r="R40" s="1133">
        <f t="shared" si="1"/>
        <v>0</v>
      </c>
      <c r="S40" s="1134"/>
    </row>
    <row r="41" spans="1:19" ht="18.75" customHeight="1" thickBot="1" x14ac:dyDescent="0.3">
      <c r="A41" s="2335" t="s">
        <v>1029</v>
      </c>
      <c r="B41" s="2336"/>
      <c r="C41" s="1479"/>
      <c r="D41" s="1135"/>
      <c r="E41" s="1136"/>
      <c r="F41" s="1136"/>
      <c r="G41" s="1136"/>
      <c r="H41" s="1137">
        <f>_xlfn.CEILING.MATH((H9+H13+H14+H15+H16+H17+H18+H36+H38),100)</f>
        <v>1462000</v>
      </c>
      <c r="I41" s="1138"/>
      <c r="J41" s="1135"/>
      <c r="K41" s="1136"/>
      <c r="L41" s="1136"/>
      <c r="M41" s="1136"/>
      <c r="N41" s="1137"/>
      <c r="O41" s="1135">
        <f t="shared" si="1"/>
        <v>0</v>
      </c>
      <c r="P41" s="1136">
        <f t="shared" si="1"/>
        <v>0</v>
      </c>
      <c r="Q41" s="1136">
        <f t="shared" si="1"/>
        <v>0</v>
      </c>
      <c r="R41" s="1136">
        <f t="shared" si="1"/>
        <v>0</v>
      </c>
      <c r="S41" s="1137"/>
    </row>
    <row r="42" spans="1:19" ht="18.75" customHeight="1" x14ac:dyDescent="0.3">
      <c r="A42" s="551"/>
      <c r="B42" s="551"/>
      <c r="C42" s="551"/>
      <c r="D42" s="2001"/>
      <c r="E42" s="2002"/>
      <c r="F42" s="2001"/>
      <c r="G42" s="2003"/>
      <c r="H42" s="2004"/>
      <c r="I42" s="2004"/>
      <c r="J42" s="2005"/>
      <c r="K42" s="2003"/>
      <c r="L42" s="2003"/>
      <c r="M42" s="2003"/>
      <c r="N42" s="2004"/>
      <c r="O42" s="2005"/>
      <c r="P42" s="2003"/>
      <c r="Q42" s="2003"/>
      <c r="R42" s="2003"/>
      <c r="S42" s="2004"/>
    </row>
    <row r="43" spans="1:19" ht="18.75" customHeight="1" thickBot="1" x14ac:dyDescent="0.35">
      <c r="A43" s="551"/>
      <c r="B43" s="551"/>
      <c r="C43" s="551"/>
      <c r="D43" s="2006"/>
      <c r="E43" s="2007"/>
      <c r="F43" s="2006"/>
      <c r="G43" s="2008"/>
      <c r="H43" s="2008"/>
      <c r="I43" s="2009"/>
      <c r="J43" s="2010"/>
      <c r="K43" s="2010"/>
      <c r="L43" s="2010"/>
      <c r="M43" s="2010"/>
      <c r="N43" s="2010"/>
      <c r="O43" s="2008"/>
      <c r="P43" s="2008"/>
      <c r="Q43" s="2008"/>
      <c r="R43" s="2008"/>
      <c r="S43" s="2008"/>
    </row>
    <row r="44" spans="1:19" ht="20.25" customHeight="1" x14ac:dyDescent="0.2">
      <c r="A44" s="2346" t="s">
        <v>112</v>
      </c>
      <c r="B44" s="2348" t="s">
        <v>370</v>
      </c>
      <c r="C44" s="2350" t="s">
        <v>114</v>
      </c>
      <c r="D44" s="2352" t="s">
        <v>1564</v>
      </c>
      <c r="E44" s="2353"/>
      <c r="F44" s="2353"/>
      <c r="G44" s="2353"/>
      <c r="H44" s="2354"/>
      <c r="I44" s="2358" t="s">
        <v>1564</v>
      </c>
      <c r="J44" s="2352" t="s">
        <v>1565</v>
      </c>
      <c r="K44" s="2353"/>
      <c r="L44" s="2353"/>
      <c r="M44" s="2353"/>
      <c r="N44" s="2354"/>
      <c r="O44" s="2352" t="s">
        <v>1281</v>
      </c>
      <c r="P44" s="2353"/>
      <c r="Q44" s="2353"/>
      <c r="R44" s="2353"/>
      <c r="S44" s="2354"/>
    </row>
    <row r="45" spans="1:19" ht="17.25" customHeight="1" x14ac:dyDescent="0.2">
      <c r="A45" s="2347"/>
      <c r="B45" s="2349"/>
      <c r="C45" s="2351"/>
      <c r="D45" s="2355"/>
      <c r="E45" s="2356"/>
      <c r="F45" s="2356"/>
      <c r="G45" s="2356"/>
      <c r="H45" s="2357"/>
      <c r="I45" s="2359"/>
      <c r="J45" s="2355"/>
      <c r="K45" s="2356"/>
      <c r="L45" s="2356"/>
      <c r="M45" s="2356"/>
      <c r="N45" s="2357"/>
      <c r="O45" s="2355"/>
      <c r="P45" s="2356"/>
      <c r="Q45" s="2356"/>
      <c r="R45" s="2356"/>
      <c r="S45" s="2357"/>
    </row>
    <row r="46" spans="1:19" ht="70.5" customHeight="1" thickBot="1" x14ac:dyDescent="0.3">
      <c r="A46" s="2347"/>
      <c r="B46" s="2349"/>
      <c r="C46" s="2351"/>
      <c r="D46" s="1139" t="s">
        <v>115</v>
      </c>
      <c r="E46" s="1140" t="s">
        <v>116</v>
      </c>
      <c r="F46" s="1140" t="s">
        <v>115</v>
      </c>
      <c r="G46" s="1140" t="s">
        <v>116</v>
      </c>
      <c r="H46" s="1141" t="s">
        <v>1025</v>
      </c>
      <c r="I46" s="1142" t="s">
        <v>117</v>
      </c>
      <c r="J46" s="1139" t="s">
        <v>115</v>
      </c>
      <c r="K46" s="1140" t="s">
        <v>116</v>
      </c>
      <c r="L46" s="1140" t="s">
        <v>115</v>
      </c>
      <c r="M46" s="1140" t="s">
        <v>116</v>
      </c>
      <c r="N46" s="1141" t="s">
        <v>1025</v>
      </c>
      <c r="O46" s="1139" t="s">
        <v>115</v>
      </c>
      <c r="P46" s="1140" t="s">
        <v>116</v>
      </c>
      <c r="Q46" s="1140" t="s">
        <v>115</v>
      </c>
      <c r="R46" s="1140" t="s">
        <v>116</v>
      </c>
      <c r="S46" s="1141" t="s">
        <v>1025</v>
      </c>
    </row>
    <row r="47" spans="1:19" ht="18" customHeight="1" thickBot="1" x14ac:dyDescent="0.3">
      <c r="A47" s="1143">
        <v>1</v>
      </c>
      <c r="B47" s="1144">
        <v>2</v>
      </c>
      <c r="C47" s="1145">
        <v>3</v>
      </c>
      <c r="D47" s="1143">
        <v>19</v>
      </c>
      <c r="E47" s="1144">
        <v>20</v>
      </c>
      <c r="F47" s="1144">
        <v>21</v>
      </c>
      <c r="G47" s="1144">
        <v>22</v>
      </c>
      <c r="H47" s="1146">
        <v>23</v>
      </c>
      <c r="I47" s="1147">
        <v>24</v>
      </c>
      <c r="J47" s="1143">
        <v>25</v>
      </c>
      <c r="K47" s="1144">
        <v>26</v>
      </c>
      <c r="L47" s="1144">
        <v>27</v>
      </c>
      <c r="M47" s="1144">
        <v>28</v>
      </c>
      <c r="N47" s="1146">
        <v>29</v>
      </c>
      <c r="O47" s="1143">
        <v>30</v>
      </c>
      <c r="P47" s="1144">
        <v>31</v>
      </c>
      <c r="Q47" s="1144">
        <v>32</v>
      </c>
      <c r="R47" s="1144">
        <v>33</v>
      </c>
      <c r="S47" s="1146">
        <v>34</v>
      </c>
    </row>
    <row r="48" spans="1:19" ht="22.5" customHeight="1" thickBot="1" x14ac:dyDescent="0.3">
      <c r="A48" s="1148" t="s">
        <v>778</v>
      </c>
      <c r="B48" s="1149"/>
      <c r="C48" s="1150"/>
      <c r="D48" s="1151"/>
      <c r="E48" s="1152"/>
      <c r="F48" s="1152"/>
      <c r="G48" s="1152"/>
      <c r="H48" s="1153"/>
      <c r="I48" s="1154"/>
      <c r="J48" s="1151"/>
      <c r="K48" s="1152"/>
      <c r="L48" s="1152"/>
      <c r="M48" s="1152"/>
      <c r="N48" s="1153"/>
      <c r="O48" s="1151"/>
      <c r="P48" s="1152"/>
      <c r="Q48" s="1155"/>
      <c r="R48" s="1155"/>
      <c r="S48" s="1153"/>
    </row>
    <row r="49" spans="1:19" ht="42" customHeight="1" x14ac:dyDescent="0.25">
      <c r="A49" s="1156" t="s">
        <v>451</v>
      </c>
      <c r="B49" s="1157" t="s">
        <v>1030</v>
      </c>
      <c r="C49" s="1158"/>
      <c r="D49" s="1482"/>
      <c r="E49" s="1483"/>
      <c r="F49" s="1483"/>
      <c r="G49" s="1483"/>
      <c r="H49" s="1484">
        <f>CEILING(SUM(H50:H58),100)</f>
        <v>77400</v>
      </c>
      <c r="I49" s="1162"/>
      <c r="J49" s="1159"/>
      <c r="K49" s="1160"/>
      <c r="L49" s="1160"/>
      <c r="M49" s="1160"/>
      <c r="N49" s="1161"/>
      <c r="O49" s="1159"/>
      <c r="P49" s="1160"/>
      <c r="Q49" s="1163"/>
      <c r="R49" s="1163"/>
      <c r="S49" s="1161"/>
    </row>
    <row r="50" spans="1:19" s="23" customFormat="1" ht="32.25" customHeight="1" x14ac:dyDescent="0.25">
      <c r="A50" s="1164" t="s">
        <v>118</v>
      </c>
      <c r="B50" s="1165" t="s">
        <v>942</v>
      </c>
      <c r="C50" s="1166" t="s">
        <v>119</v>
      </c>
      <c r="D50" s="803">
        <v>11</v>
      </c>
      <c r="E50" s="804">
        <v>3790.95</v>
      </c>
      <c r="F50" s="804"/>
      <c r="G50" s="804"/>
      <c r="H50" s="805">
        <f t="shared" ref="H50:H51" si="3">D50*E50</f>
        <v>41700.449999999997</v>
      </c>
      <c r="I50" s="1168"/>
      <c r="J50" s="1167"/>
      <c r="K50" s="1113">
        <f>E50</f>
        <v>3790.95</v>
      </c>
      <c r="L50" s="1113">
        <f t="shared" ref="L50:M58" si="4">F50</f>
        <v>0</v>
      </c>
      <c r="M50" s="1113">
        <f t="shared" si="4"/>
        <v>0</v>
      </c>
      <c r="N50" s="805"/>
      <c r="O50" s="1167"/>
      <c r="P50" s="1113">
        <f>E50</f>
        <v>3790.95</v>
      </c>
      <c r="Q50" s="1169">
        <f>F50</f>
        <v>0</v>
      </c>
      <c r="R50" s="1169">
        <f>G50</f>
        <v>0</v>
      </c>
      <c r="S50" s="805"/>
    </row>
    <row r="51" spans="1:19" s="24" customFormat="1" ht="34.5" customHeight="1" x14ac:dyDescent="0.25">
      <c r="A51" s="1164" t="s">
        <v>120</v>
      </c>
      <c r="B51" s="1165" t="s">
        <v>943</v>
      </c>
      <c r="C51" s="1166" t="s">
        <v>121</v>
      </c>
      <c r="D51" s="803">
        <v>1</v>
      </c>
      <c r="E51" s="804">
        <v>25704.16</v>
      </c>
      <c r="F51" s="804"/>
      <c r="G51" s="804"/>
      <c r="H51" s="805">
        <f t="shared" si="3"/>
        <v>25704.16</v>
      </c>
      <c r="I51" s="1168"/>
      <c r="J51" s="1167"/>
      <c r="K51" s="1113">
        <f t="shared" ref="K51:M86" si="5">E51</f>
        <v>25704.16</v>
      </c>
      <c r="L51" s="1113">
        <f t="shared" si="4"/>
        <v>0</v>
      </c>
      <c r="M51" s="1113">
        <f t="shared" si="4"/>
        <v>0</v>
      </c>
      <c r="N51" s="805"/>
      <c r="O51" s="1167"/>
      <c r="P51" s="1113">
        <f t="shared" ref="O51:R86" si="6">E51</f>
        <v>25704.16</v>
      </c>
      <c r="Q51" s="1169">
        <f t="shared" si="6"/>
        <v>0</v>
      </c>
      <c r="R51" s="1169">
        <f t="shared" si="6"/>
        <v>0</v>
      </c>
      <c r="S51" s="805"/>
    </row>
    <row r="52" spans="1:19" s="24" customFormat="1" ht="33" customHeight="1" x14ac:dyDescent="0.25">
      <c r="A52" s="1164" t="s">
        <v>122</v>
      </c>
      <c r="B52" s="1170" t="s">
        <v>1567</v>
      </c>
      <c r="C52" s="1166" t="s">
        <v>123</v>
      </c>
      <c r="D52" s="1485">
        <v>0</v>
      </c>
      <c r="E52" s="1415">
        <v>6827.69</v>
      </c>
      <c r="F52" s="1486"/>
      <c r="G52" s="1486"/>
      <c r="H52" s="1284">
        <f>D52*E52</f>
        <v>0</v>
      </c>
      <c r="I52" s="1168"/>
      <c r="J52" s="1167"/>
      <c r="K52" s="1113">
        <f t="shared" si="5"/>
        <v>6827.69</v>
      </c>
      <c r="L52" s="1113">
        <f t="shared" si="4"/>
        <v>0</v>
      </c>
      <c r="M52" s="1113">
        <f t="shared" si="4"/>
        <v>0</v>
      </c>
      <c r="N52" s="1284"/>
      <c r="O52" s="1167"/>
      <c r="P52" s="1113">
        <f t="shared" si="6"/>
        <v>6827.69</v>
      </c>
      <c r="Q52" s="1169">
        <f t="shared" si="6"/>
        <v>0</v>
      </c>
      <c r="R52" s="1169">
        <f t="shared" si="6"/>
        <v>0</v>
      </c>
      <c r="S52" s="1284"/>
    </row>
    <row r="53" spans="1:19" s="24" customFormat="1" ht="37.5" customHeight="1" x14ac:dyDescent="0.25">
      <c r="A53" s="1164" t="s">
        <v>124</v>
      </c>
      <c r="B53" s="1170" t="s">
        <v>1568</v>
      </c>
      <c r="C53" s="1166" t="s">
        <v>123</v>
      </c>
      <c r="D53" s="803">
        <v>0</v>
      </c>
      <c r="E53" s="804">
        <v>15042.74</v>
      </c>
      <c r="F53" s="804"/>
      <c r="G53" s="804"/>
      <c r="H53" s="805">
        <f t="shared" ref="H53:H58" si="7">D53*E53</f>
        <v>0</v>
      </c>
      <c r="I53" s="1168"/>
      <c r="J53" s="1167"/>
      <c r="K53" s="1113"/>
      <c r="L53" s="1113"/>
      <c r="M53" s="1113"/>
      <c r="N53" s="805"/>
      <c r="O53" s="1167"/>
      <c r="P53" s="1113"/>
      <c r="Q53" s="1169"/>
      <c r="R53" s="1169"/>
      <c r="S53" s="805"/>
    </row>
    <row r="54" spans="1:19" s="24" customFormat="1" ht="33.75" customHeight="1" x14ac:dyDescent="0.25">
      <c r="A54" s="1164" t="s">
        <v>125</v>
      </c>
      <c r="B54" s="1165" t="s">
        <v>944</v>
      </c>
      <c r="C54" s="1166" t="s">
        <v>123</v>
      </c>
      <c r="D54" s="803">
        <v>0</v>
      </c>
      <c r="E54" s="804">
        <v>4776</v>
      </c>
      <c r="F54" s="804"/>
      <c r="G54" s="804"/>
      <c r="H54" s="805">
        <f t="shared" si="7"/>
        <v>0</v>
      </c>
      <c r="I54" s="1168"/>
      <c r="J54" s="1167"/>
      <c r="K54" s="1113">
        <f t="shared" si="5"/>
        <v>4776</v>
      </c>
      <c r="L54" s="1113">
        <f t="shared" si="4"/>
        <v>0</v>
      </c>
      <c r="M54" s="1113">
        <f t="shared" si="4"/>
        <v>0</v>
      </c>
      <c r="N54" s="805"/>
      <c r="O54" s="1167"/>
      <c r="P54" s="1113">
        <f t="shared" si="6"/>
        <v>4776</v>
      </c>
      <c r="Q54" s="1169">
        <f t="shared" si="6"/>
        <v>0</v>
      </c>
      <c r="R54" s="1169">
        <f t="shared" si="6"/>
        <v>0</v>
      </c>
      <c r="S54" s="805"/>
    </row>
    <row r="55" spans="1:19" s="24" customFormat="1" ht="33.75" customHeight="1" x14ac:dyDescent="0.25">
      <c r="A55" s="1164" t="s">
        <v>126</v>
      </c>
      <c r="B55" s="1165" t="s">
        <v>945</v>
      </c>
      <c r="C55" s="1166" t="s">
        <v>123</v>
      </c>
      <c r="D55" s="803">
        <v>0</v>
      </c>
      <c r="E55" s="804">
        <v>11867.04</v>
      </c>
      <c r="F55" s="804"/>
      <c r="G55" s="804"/>
      <c r="H55" s="805">
        <f t="shared" si="7"/>
        <v>0</v>
      </c>
      <c r="I55" s="1168"/>
      <c r="J55" s="1167"/>
      <c r="K55" s="1113">
        <f t="shared" si="5"/>
        <v>11867.04</v>
      </c>
      <c r="L55" s="1113">
        <f t="shared" si="4"/>
        <v>0</v>
      </c>
      <c r="M55" s="1113">
        <f t="shared" si="4"/>
        <v>0</v>
      </c>
      <c r="N55" s="805"/>
      <c r="O55" s="1167"/>
      <c r="P55" s="1113">
        <f t="shared" si="6"/>
        <v>11867.04</v>
      </c>
      <c r="Q55" s="1169">
        <f t="shared" si="6"/>
        <v>0</v>
      </c>
      <c r="R55" s="1169">
        <f t="shared" si="6"/>
        <v>0</v>
      </c>
      <c r="S55" s="805"/>
    </row>
    <row r="56" spans="1:19" s="24" customFormat="1" ht="18" customHeight="1" x14ac:dyDescent="0.25">
      <c r="A56" s="1164" t="s">
        <v>127</v>
      </c>
      <c r="B56" s="1165" t="s">
        <v>1569</v>
      </c>
      <c r="C56" s="1166" t="s">
        <v>123</v>
      </c>
      <c r="D56" s="803">
        <v>2</v>
      </c>
      <c r="E56" s="804">
        <v>4978.3100000000004</v>
      </c>
      <c r="F56" s="804"/>
      <c r="G56" s="804"/>
      <c r="H56" s="805">
        <f t="shared" si="7"/>
        <v>9956.6200000000008</v>
      </c>
      <c r="I56" s="1168"/>
      <c r="J56" s="1167"/>
      <c r="K56" s="1113">
        <f t="shared" si="5"/>
        <v>4978.3100000000004</v>
      </c>
      <c r="L56" s="1113">
        <f t="shared" si="4"/>
        <v>0</v>
      </c>
      <c r="M56" s="1113">
        <f t="shared" si="4"/>
        <v>0</v>
      </c>
      <c r="N56" s="805"/>
      <c r="O56" s="1167"/>
      <c r="P56" s="1113">
        <f t="shared" si="6"/>
        <v>4978.3100000000004</v>
      </c>
      <c r="Q56" s="1169">
        <f t="shared" si="6"/>
        <v>0</v>
      </c>
      <c r="R56" s="1169">
        <f t="shared" si="6"/>
        <v>0</v>
      </c>
      <c r="S56" s="805"/>
    </row>
    <row r="57" spans="1:19" s="24" customFormat="1" ht="18" customHeight="1" x14ac:dyDescent="0.25">
      <c r="A57" s="1164" t="s">
        <v>946</v>
      </c>
      <c r="B57" s="1165" t="s">
        <v>1570</v>
      </c>
      <c r="C57" s="1166" t="s">
        <v>123</v>
      </c>
      <c r="D57" s="803">
        <v>0</v>
      </c>
      <c r="E57" s="804">
        <v>4978.3100000000004</v>
      </c>
      <c r="F57" s="804"/>
      <c r="G57" s="804"/>
      <c r="H57" s="805">
        <f t="shared" si="7"/>
        <v>0</v>
      </c>
      <c r="I57" s="1168"/>
      <c r="J57" s="1167"/>
      <c r="K57" s="1113">
        <f t="shared" si="5"/>
        <v>4978.3100000000004</v>
      </c>
      <c r="L57" s="1113">
        <f t="shared" si="4"/>
        <v>0</v>
      </c>
      <c r="M57" s="1113">
        <f t="shared" si="4"/>
        <v>0</v>
      </c>
      <c r="N57" s="805"/>
      <c r="O57" s="1167"/>
      <c r="P57" s="1113">
        <f t="shared" si="6"/>
        <v>4978.3100000000004</v>
      </c>
      <c r="Q57" s="1169">
        <f t="shared" si="6"/>
        <v>0</v>
      </c>
      <c r="R57" s="1169">
        <f t="shared" si="6"/>
        <v>0</v>
      </c>
      <c r="S57" s="805"/>
    </row>
    <row r="58" spans="1:19" s="24" customFormat="1" ht="18" customHeight="1" x14ac:dyDescent="0.25">
      <c r="A58" s="1164" t="s">
        <v>1571</v>
      </c>
      <c r="B58" s="1165" t="s">
        <v>128</v>
      </c>
      <c r="C58" s="1166" t="s">
        <v>129</v>
      </c>
      <c r="D58" s="803">
        <v>0</v>
      </c>
      <c r="E58" s="804">
        <v>18407.5</v>
      </c>
      <c r="F58" s="804"/>
      <c r="G58" s="804"/>
      <c r="H58" s="805">
        <f t="shared" si="7"/>
        <v>0</v>
      </c>
      <c r="I58" s="1168"/>
      <c r="J58" s="1167"/>
      <c r="K58" s="1113">
        <f t="shared" si="5"/>
        <v>18407.5</v>
      </c>
      <c r="L58" s="1113">
        <f t="shared" si="4"/>
        <v>0</v>
      </c>
      <c r="M58" s="1113">
        <f t="shared" si="4"/>
        <v>0</v>
      </c>
      <c r="N58" s="805"/>
      <c r="O58" s="1167"/>
      <c r="P58" s="1113">
        <f t="shared" si="6"/>
        <v>18407.5</v>
      </c>
      <c r="Q58" s="1169">
        <f t="shared" si="6"/>
        <v>0</v>
      </c>
      <c r="R58" s="1169">
        <f t="shared" si="6"/>
        <v>0</v>
      </c>
      <c r="S58" s="805"/>
    </row>
    <row r="59" spans="1:19" s="23" customFormat="1" ht="37.5" customHeight="1" x14ac:dyDescent="0.25">
      <c r="A59" s="1171" t="s">
        <v>480</v>
      </c>
      <c r="B59" s="1172" t="s">
        <v>159</v>
      </c>
      <c r="C59" s="1173"/>
      <c r="D59" s="1487">
        <f>SUM(D60:D62)</f>
        <v>0</v>
      </c>
      <c r="E59" s="1488"/>
      <c r="F59" s="1489"/>
      <c r="G59" s="1489"/>
      <c r="H59" s="1202">
        <f>CEILING(H60+H61+H62,100)</f>
        <v>0</v>
      </c>
      <c r="I59" s="1177"/>
      <c r="J59" s="1174"/>
      <c r="K59" s="1175">
        <f t="shared" si="5"/>
        <v>0</v>
      </c>
      <c r="L59" s="1175">
        <f t="shared" si="5"/>
        <v>0</v>
      </c>
      <c r="M59" s="1175">
        <f t="shared" si="5"/>
        <v>0</v>
      </c>
      <c r="N59" s="1176"/>
      <c r="O59" s="1174"/>
      <c r="P59" s="1175">
        <f t="shared" si="6"/>
        <v>0</v>
      </c>
      <c r="Q59" s="1178">
        <f t="shared" si="6"/>
        <v>0</v>
      </c>
      <c r="R59" s="1178">
        <f t="shared" si="6"/>
        <v>0</v>
      </c>
      <c r="S59" s="1176"/>
    </row>
    <row r="60" spans="1:19" s="23" customFormat="1" ht="22.5" customHeight="1" x14ac:dyDescent="0.25">
      <c r="A60" s="1164" t="s">
        <v>130</v>
      </c>
      <c r="B60" s="1179" t="s">
        <v>161</v>
      </c>
      <c r="C60" s="1180" t="s">
        <v>162</v>
      </c>
      <c r="D60" s="1490"/>
      <c r="E60" s="1491">
        <v>66.349999999999994</v>
      </c>
      <c r="F60" s="1492"/>
      <c r="G60" s="1492"/>
      <c r="H60" s="1284">
        <f>D60*0.3*E60*2*1.2</f>
        <v>0</v>
      </c>
      <c r="I60" s="1182"/>
      <c r="J60" s="1181"/>
      <c r="K60" s="1125">
        <f t="shared" si="5"/>
        <v>66.349999999999994</v>
      </c>
      <c r="L60" s="1125">
        <f t="shared" si="5"/>
        <v>0</v>
      </c>
      <c r="M60" s="1125">
        <f t="shared" si="5"/>
        <v>0</v>
      </c>
      <c r="N60" s="1126"/>
      <c r="O60" s="1181"/>
      <c r="P60" s="1125">
        <f t="shared" si="6"/>
        <v>66.349999999999994</v>
      </c>
      <c r="Q60" s="1183">
        <f t="shared" si="6"/>
        <v>0</v>
      </c>
      <c r="R60" s="1183">
        <f t="shared" si="6"/>
        <v>0</v>
      </c>
      <c r="S60" s="1126"/>
    </row>
    <row r="61" spans="1:19" s="24" customFormat="1" ht="18" customHeight="1" x14ac:dyDescent="0.25">
      <c r="A61" s="1164" t="s">
        <v>136</v>
      </c>
      <c r="B61" s="1179" t="s">
        <v>164</v>
      </c>
      <c r="C61" s="1180" t="s">
        <v>162</v>
      </c>
      <c r="D61" s="1490">
        <f>D60*0.2</f>
        <v>0</v>
      </c>
      <c r="E61" s="1491">
        <v>66.349999999999994</v>
      </c>
      <c r="F61" s="1492"/>
      <c r="G61" s="1492"/>
      <c r="H61" s="1284">
        <f>D61*0.3*E61*2*1.2</f>
        <v>0</v>
      </c>
      <c r="I61" s="1184"/>
      <c r="J61" s="1181"/>
      <c r="K61" s="1125">
        <f t="shared" si="5"/>
        <v>66.349999999999994</v>
      </c>
      <c r="L61" s="1125">
        <f t="shared" si="5"/>
        <v>0</v>
      </c>
      <c r="M61" s="1125">
        <f t="shared" si="5"/>
        <v>0</v>
      </c>
      <c r="N61" s="1126"/>
      <c r="O61" s="1181"/>
      <c r="P61" s="1125">
        <f t="shared" si="6"/>
        <v>66.349999999999994</v>
      </c>
      <c r="Q61" s="1183">
        <f t="shared" si="6"/>
        <v>0</v>
      </c>
      <c r="R61" s="1183">
        <f t="shared" si="6"/>
        <v>0</v>
      </c>
      <c r="S61" s="1126"/>
    </row>
    <row r="62" spans="1:19" s="24" customFormat="1" ht="18" customHeight="1" x14ac:dyDescent="0.25">
      <c r="A62" s="1164" t="s">
        <v>139</v>
      </c>
      <c r="B62" s="1179" t="s">
        <v>166</v>
      </c>
      <c r="C62" s="1180" t="s">
        <v>162</v>
      </c>
      <c r="D62" s="1490"/>
      <c r="E62" s="1491">
        <v>66.349999999999994</v>
      </c>
      <c r="F62" s="1492"/>
      <c r="G62" s="1492"/>
      <c r="H62" s="1284">
        <f>D62*0.3*E62*D63*1.2</f>
        <v>0</v>
      </c>
      <c r="I62" s="1177"/>
      <c r="J62" s="1181"/>
      <c r="K62" s="1185">
        <f t="shared" si="5"/>
        <v>66.349999999999994</v>
      </c>
      <c r="L62" s="1185">
        <f t="shared" si="5"/>
        <v>0</v>
      </c>
      <c r="M62" s="1185">
        <f t="shared" si="5"/>
        <v>0</v>
      </c>
      <c r="N62" s="1126"/>
      <c r="O62" s="1181"/>
      <c r="P62" s="1185">
        <f t="shared" si="6"/>
        <v>66.349999999999994</v>
      </c>
      <c r="Q62" s="1186">
        <f t="shared" si="6"/>
        <v>0</v>
      </c>
      <c r="R62" s="1186">
        <f t="shared" si="6"/>
        <v>0</v>
      </c>
      <c r="S62" s="1126"/>
    </row>
    <row r="63" spans="1:19" s="24" customFormat="1" ht="18" customHeight="1" x14ac:dyDescent="0.25">
      <c r="A63" s="1164" t="s">
        <v>142</v>
      </c>
      <c r="B63" s="1179" t="s">
        <v>168</v>
      </c>
      <c r="C63" s="1180" t="s">
        <v>169</v>
      </c>
      <c r="D63" s="1490">
        <v>8</v>
      </c>
      <c r="E63" s="1491"/>
      <c r="F63" s="1492"/>
      <c r="G63" s="1492"/>
      <c r="H63" s="1284"/>
      <c r="I63" s="1177"/>
      <c r="J63" s="1187"/>
      <c r="K63" s="1125">
        <f t="shared" si="5"/>
        <v>0</v>
      </c>
      <c r="L63" s="1125">
        <f t="shared" si="5"/>
        <v>0</v>
      </c>
      <c r="M63" s="1125">
        <f t="shared" si="5"/>
        <v>0</v>
      </c>
      <c r="N63" s="1188"/>
      <c r="O63" s="1187"/>
      <c r="P63" s="1125">
        <f t="shared" si="6"/>
        <v>0</v>
      </c>
      <c r="Q63" s="1183">
        <f t="shared" si="6"/>
        <v>0</v>
      </c>
      <c r="R63" s="1183">
        <f t="shared" si="6"/>
        <v>0</v>
      </c>
      <c r="S63" s="1188"/>
    </row>
    <row r="64" spans="1:19" s="23" customFormat="1" ht="32.25" customHeight="1" x14ac:dyDescent="0.25">
      <c r="A64" s="1171" t="s">
        <v>481</v>
      </c>
      <c r="B64" s="1172" t="s">
        <v>170</v>
      </c>
      <c r="C64" s="1173"/>
      <c r="D64" s="1487"/>
      <c r="E64" s="1488"/>
      <c r="F64" s="1489"/>
      <c r="G64" s="1489"/>
      <c r="H64" s="1202">
        <f>CEILING(SUM(H65:H67),100)</f>
        <v>0</v>
      </c>
      <c r="I64" s="1190"/>
      <c r="J64" s="1189"/>
      <c r="K64" s="1175">
        <f t="shared" si="5"/>
        <v>0</v>
      </c>
      <c r="L64" s="1175">
        <f t="shared" si="5"/>
        <v>0</v>
      </c>
      <c r="M64" s="1175">
        <f t="shared" si="5"/>
        <v>0</v>
      </c>
      <c r="N64" s="1191"/>
      <c r="O64" s="1189">
        <f t="shared" si="6"/>
        <v>0</v>
      </c>
      <c r="P64" s="1175">
        <f t="shared" si="6"/>
        <v>0</v>
      </c>
      <c r="Q64" s="1178">
        <f t="shared" si="6"/>
        <v>0</v>
      </c>
      <c r="R64" s="1178">
        <f t="shared" si="6"/>
        <v>0</v>
      </c>
      <c r="S64" s="1191"/>
    </row>
    <row r="65" spans="1:19" s="23" customFormat="1" ht="20.25" customHeight="1" x14ac:dyDescent="0.25">
      <c r="A65" s="1164" t="s">
        <v>160</v>
      </c>
      <c r="B65" s="1179" t="s">
        <v>172</v>
      </c>
      <c r="C65" s="1180" t="s">
        <v>162</v>
      </c>
      <c r="D65" s="1490"/>
      <c r="E65" s="1492">
        <v>61.58</v>
      </c>
      <c r="F65" s="1492"/>
      <c r="G65" s="1492"/>
      <c r="H65" s="1284">
        <f>D65*E65*8</f>
        <v>0</v>
      </c>
      <c r="I65" s="1190"/>
      <c r="J65" s="1181"/>
      <c r="K65" s="1185">
        <f t="shared" si="5"/>
        <v>61.58</v>
      </c>
      <c r="L65" s="1185">
        <f t="shared" si="5"/>
        <v>0</v>
      </c>
      <c r="M65" s="1185">
        <f t="shared" si="5"/>
        <v>0</v>
      </c>
      <c r="N65" s="1134"/>
      <c r="O65" s="1181">
        <f t="shared" si="6"/>
        <v>0</v>
      </c>
      <c r="P65" s="1185">
        <f t="shared" si="6"/>
        <v>61.58</v>
      </c>
      <c r="Q65" s="1186">
        <f t="shared" si="6"/>
        <v>0</v>
      </c>
      <c r="R65" s="1186">
        <f t="shared" si="6"/>
        <v>0</v>
      </c>
      <c r="S65" s="1134"/>
    </row>
    <row r="66" spans="1:19" s="23" customFormat="1" ht="66" customHeight="1" x14ac:dyDescent="0.25">
      <c r="A66" s="1164" t="s">
        <v>163</v>
      </c>
      <c r="B66" s="1179" t="s">
        <v>174</v>
      </c>
      <c r="C66" s="1180" t="s">
        <v>162</v>
      </c>
      <c r="D66" s="1490"/>
      <c r="E66" s="1492">
        <v>61.58</v>
      </c>
      <c r="F66" s="1492"/>
      <c r="G66" s="1492"/>
      <c r="H66" s="1284">
        <f t="shared" ref="H66:H67" si="8">D66*E66*8</f>
        <v>0</v>
      </c>
      <c r="I66" s="1190"/>
      <c r="J66" s="1181"/>
      <c r="K66" s="1185">
        <f t="shared" si="5"/>
        <v>61.58</v>
      </c>
      <c r="L66" s="1185">
        <f t="shared" si="5"/>
        <v>0</v>
      </c>
      <c r="M66" s="1185">
        <f t="shared" si="5"/>
        <v>0</v>
      </c>
      <c r="N66" s="1134"/>
      <c r="O66" s="1181">
        <f t="shared" si="6"/>
        <v>0</v>
      </c>
      <c r="P66" s="1185">
        <f t="shared" si="6"/>
        <v>61.58</v>
      </c>
      <c r="Q66" s="1186">
        <f t="shared" si="6"/>
        <v>0</v>
      </c>
      <c r="R66" s="1186">
        <f t="shared" si="6"/>
        <v>0</v>
      </c>
      <c r="S66" s="1134"/>
    </row>
    <row r="67" spans="1:19" s="23" customFormat="1" ht="50.25" customHeight="1" x14ac:dyDescent="0.25">
      <c r="A67" s="1164" t="s">
        <v>165</v>
      </c>
      <c r="B67" s="1179" t="s">
        <v>780</v>
      </c>
      <c r="C67" s="1180" t="s">
        <v>162</v>
      </c>
      <c r="D67" s="1490"/>
      <c r="E67" s="1492">
        <v>3.84</v>
      </c>
      <c r="F67" s="1492"/>
      <c r="G67" s="1492"/>
      <c r="H67" s="1284">
        <f t="shared" si="8"/>
        <v>0</v>
      </c>
      <c r="I67" s="1190"/>
      <c r="J67" s="1181"/>
      <c r="K67" s="1185">
        <f t="shared" si="5"/>
        <v>3.84</v>
      </c>
      <c r="L67" s="1185">
        <f t="shared" si="5"/>
        <v>0</v>
      </c>
      <c r="M67" s="1185">
        <f t="shared" si="5"/>
        <v>0</v>
      </c>
      <c r="N67" s="1134"/>
      <c r="O67" s="1181">
        <f t="shared" si="6"/>
        <v>0</v>
      </c>
      <c r="P67" s="1185">
        <f t="shared" si="6"/>
        <v>3.84</v>
      </c>
      <c r="Q67" s="1186">
        <f t="shared" si="6"/>
        <v>0</v>
      </c>
      <c r="R67" s="1186">
        <f t="shared" si="6"/>
        <v>0</v>
      </c>
      <c r="S67" s="1134"/>
    </row>
    <row r="68" spans="1:19" s="23" customFormat="1" ht="60.75" customHeight="1" x14ac:dyDescent="0.25">
      <c r="A68" s="1171" t="s">
        <v>483</v>
      </c>
      <c r="B68" s="1172" t="s">
        <v>947</v>
      </c>
      <c r="C68" s="1173"/>
      <c r="D68" s="1487">
        <f>SUM(D69,D76)</f>
        <v>0</v>
      </c>
      <c r="E68" s="1488"/>
      <c r="F68" s="1489"/>
      <c r="G68" s="1489"/>
      <c r="H68" s="1202">
        <f>CEILING(SUM(H69,H76),100)</f>
        <v>0</v>
      </c>
      <c r="I68" s="1177"/>
      <c r="J68" s="1189"/>
      <c r="K68" s="1175">
        <f t="shared" si="5"/>
        <v>0</v>
      </c>
      <c r="L68" s="1175">
        <f t="shared" si="5"/>
        <v>0</v>
      </c>
      <c r="M68" s="1175">
        <f t="shared" si="5"/>
        <v>0</v>
      </c>
      <c r="N68" s="1176"/>
      <c r="O68" s="1189">
        <f t="shared" si="6"/>
        <v>0</v>
      </c>
      <c r="P68" s="1175">
        <f t="shared" si="6"/>
        <v>0</v>
      </c>
      <c r="Q68" s="1178">
        <f t="shared" si="6"/>
        <v>0</v>
      </c>
      <c r="R68" s="1178">
        <f t="shared" si="6"/>
        <v>0</v>
      </c>
      <c r="S68" s="1176"/>
    </row>
    <row r="69" spans="1:19" s="23" customFormat="1" ht="60.75" customHeight="1" x14ac:dyDescent="0.25">
      <c r="A69" s="1192" t="s">
        <v>171</v>
      </c>
      <c r="B69" s="1193" t="s">
        <v>781</v>
      </c>
      <c r="C69" s="1180"/>
      <c r="D69" s="1490"/>
      <c r="E69" s="1491"/>
      <c r="F69" s="1492"/>
      <c r="G69" s="1492"/>
      <c r="H69" s="805">
        <f>SUM(H70:H74)</f>
        <v>0</v>
      </c>
      <c r="I69" s="1182"/>
      <c r="J69" s="1181"/>
      <c r="K69" s="1133">
        <f t="shared" si="5"/>
        <v>0</v>
      </c>
      <c r="L69" s="1133">
        <f t="shared" si="5"/>
        <v>0</v>
      </c>
      <c r="M69" s="1133">
        <f t="shared" si="5"/>
        <v>0</v>
      </c>
      <c r="N69" s="1134"/>
      <c r="O69" s="1181">
        <f t="shared" si="6"/>
        <v>0</v>
      </c>
      <c r="P69" s="1133">
        <f t="shared" si="6"/>
        <v>0</v>
      </c>
      <c r="Q69" s="1194">
        <f t="shared" si="6"/>
        <v>0</v>
      </c>
      <c r="R69" s="1194">
        <f t="shared" si="6"/>
        <v>0</v>
      </c>
      <c r="S69" s="1134"/>
    </row>
    <row r="70" spans="1:19" s="23" customFormat="1" ht="60.75" customHeight="1" x14ac:dyDescent="0.25">
      <c r="A70" s="1164" t="s">
        <v>1031</v>
      </c>
      <c r="B70" s="1195" t="s">
        <v>948</v>
      </c>
      <c r="C70" s="1180" t="s">
        <v>162</v>
      </c>
      <c r="D70" s="1490"/>
      <c r="E70" s="1491">
        <v>61.88</v>
      </c>
      <c r="F70" s="1492"/>
      <c r="G70" s="1492"/>
      <c r="H70" s="805">
        <f>D70*E70*11</f>
        <v>0</v>
      </c>
      <c r="I70" s="1182"/>
      <c r="J70" s="1181"/>
      <c r="K70" s="1133">
        <f t="shared" si="5"/>
        <v>61.88</v>
      </c>
      <c r="L70" s="1133">
        <f t="shared" si="5"/>
        <v>0</v>
      </c>
      <c r="M70" s="1133">
        <f t="shared" si="5"/>
        <v>0</v>
      </c>
      <c r="N70" s="1134"/>
      <c r="O70" s="1181">
        <f t="shared" si="6"/>
        <v>0</v>
      </c>
      <c r="P70" s="1133">
        <f t="shared" si="6"/>
        <v>61.88</v>
      </c>
      <c r="Q70" s="1194">
        <f t="shared" si="6"/>
        <v>0</v>
      </c>
      <c r="R70" s="1194">
        <f t="shared" si="6"/>
        <v>0</v>
      </c>
      <c r="S70" s="1134"/>
    </row>
    <row r="71" spans="1:19" s="23" customFormat="1" ht="60.75" customHeight="1" x14ac:dyDescent="0.25">
      <c r="A71" s="1164" t="s">
        <v>1032</v>
      </c>
      <c r="B71" s="1195" t="s">
        <v>782</v>
      </c>
      <c r="C71" s="1180" t="s">
        <v>162</v>
      </c>
      <c r="D71" s="1490"/>
      <c r="E71" s="1491">
        <v>0.04</v>
      </c>
      <c r="F71" s="1492"/>
      <c r="G71" s="1492"/>
      <c r="H71" s="805">
        <f>D71*E71*11</f>
        <v>0</v>
      </c>
      <c r="I71" s="1182"/>
      <c r="J71" s="1181"/>
      <c r="K71" s="1133">
        <f t="shared" si="5"/>
        <v>0.04</v>
      </c>
      <c r="L71" s="1133">
        <f t="shared" si="5"/>
        <v>0</v>
      </c>
      <c r="M71" s="1133">
        <f t="shared" si="5"/>
        <v>0</v>
      </c>
      <c r="N71" s="1134"/>
      <c r="O71" s="1181">
        <f t="shared" si="6"/>
        <v>0</v>
      </c>
      <c r="P71" s="1133">
        <f t="shared" si="6"/>
        <v>0.04</v>
      </c>
      <c r="Q71" s="1194">
        <f t="shared" si="6"/>
        <v>0</v>
      </c>
      <c r="R71" s="1194">
        <f t="shared" si="6"/>
        <v>0</v>
      </c>
      <c r="S71" s="1134"/>
    </row>
    <row r="72" spans="1:19" s="23" customFormat="1" ht="60.75" customHeight="1" x14ac:dyDescent="0.25">
      <c r="A72" s="1164" t="s">
        <v>1033</v>
      </c>
      <c r="B72" s="1195" t="s">
        <v>949</v>
      </c>
      <c r="C72" s="1180" t="s">
        <v>162</v>
      </c>
      <c r="D72" s="1490"/>
      <c r="E72" s="1491">
        <v>1.31</v>
      </c>
      <c r="F72" s="1492"/>
      <c r="G72" s="1492"/>
      <c r="H72" s="805">
        <f>D72*E72*11</f>
        <v>0</v>
      </c>
      <c r="I72" s="1182"/>
      <c r="J72" s="1181"/>
      <c r="K72" s="1133">
        <f t="shared" si="5"/>
        <v>1.31</v>
      </c>
      <c r="L72" s="1133">
        <f t="shared" si="5"/>
        <v>0</v>
      </c>
      <c r="M72" s="1133">
        <f t="shared" si="5"/>
        <v>0</v>
      </c>
      <c r="N72" s="1134"/>
      <c r="O72" s="1181">
        <f t="shared" si="6"/>
        <v>0</v>
      </c>
      <c r="P72" s="1133">
        <f t="shared" si="6"/>
        <v>1.31</v>
      </c>
      <c r="Q72" s="1194">
        <f t="shared" si="6"/>
        <v>0</v>
      </c>
      <c r="R72" s="1194">
        <f t="shared" si="6"/>
        <v>0</v>
      </c>
      <c r="S72" s="1134"/>
    </row>
    <row r="73" spans="1:19" s="23" customFormat="1" ht="60.75" customHeight="1" x14ac:dyDescent="0.25">
      <c r="A73" s="1164" t="s">
        <v>1034</v>
      </c>
      <c r="B73" s="1195" t="s">
        <v>784</v>
      </c>
      <c r="C73" s="1180" t="s">
        <v>162</v>
      </c>
      <c r="D73" s="1490"/>
      <c r="E73" s="1491">
        <v>0.55000000000000004</v>
      </c>
      <c r="F73" s="1492"/>
      <c r="G73" s="1492"/>
      <c r="H73" s="805">
        <f>D73*E73*11</f>
        <v>0</v>
      </c>
      <c r="I73" s="1182"/>
      <c r="J73" s="1181"/>
      <c r="K73" s="1133">
        <f t="shared" si="5"/>
        <v>0.55000000000000004</v>
      </c>
      <c r="L73" s="1133">
        <f t="shared" si="5"/>
        <v>0</v>
      </c>
      <c r="M73" s="1133">
        <f t="shared" si="5"/>
        <v>0</v>
      </c>
      <c r="N73" s="1134"/>
      <c r="O73" s="1181">
        <f t="shared" si="6"/>
        <v>0</v>
      </c>
      <c r="P73" s="1133">
        <f t="shared" si="6"/>
        <v>0.55000000000000004</v>
      </c>
      <c r="Q73" s="1194">
        <f t="shared" si="6"/>
        <v>0</v>
      </c>
      <c r="R73" s="1194">
        <f t="shared" si="6"/>
        <v>0</v>
      </c>
      <c r="S73" s="1134"/>
    </row>
    <row r="74" spans="1:19" s="23" customFormat="1" ht="60.75" customHeight="1" x14ac:dyDescent="0.25">
      <c r="A74" s="1164" t="s">
        <v>1035</v>
      </c>
      <c r="B74" s="1195" t="s">
        <v>950</v>
      </c>
      <c r="C74" s="1180" t="s">
        <v>162</v>
      </c>
      <c r="D74" s="1490"/>
      <c r="E74" s="1491">
        <v>1.65</v>
      </c>
      <c r="F74" s="1492"/>
      <c r="G74" s="1492"/>
      <c r="H74" s="805">
        <f>D74*E74*11</f>
        <v>0</v>
      </c>
      <c r="I74" s="1182"/>
      <c r="J74" s="1181"/>
      <c r="K74" s="1133">
        <f t="shared" si="5"/>
        <v>1.65</v>
      </c>
      <c r="L74" s="1133">
        <f t="shared" si="5"/>
        <v>0</v>
      </c>
      <c r="M74" s="1133">
        <f t="shared" si="5"/>
        <v>0</v>
      </c>
      <c r="N74" s="1134"/>
      <c r="O74" s="1181">
        <f t="shared" si="6"/>
        <v>0</v>
      </c>
      <c r="P74" s="1133">
        <f t="shared" si="6"/>
        <v>1.65</v>
      </c>
      <c r="Q74" s="1194">
        <f t="shared" si="6"/>
        <v>0</v>
      </c>
      <c r="R74" s="1194">
        <f t="shared" si="6"/>
        <v>0</v>
      </c>
      <c r="S74" s="1134"/>
    </row>
    <row r="75" spans="1:19" s="23" customFormat="1" ht="60.75" customHeight="1" x14ac:dyDescent="0.25">
      <c r="A75" s="1164" t="s">
        <v>1036</v>
      </c>
      <c r="B75" s="1195" t="s">
        <v>783</v>
      </c>
      <c r="C75" s="1180" t="s">
        <v>162</v>
      </c>
      <c r="D75" s="1490"/>
      <c r="E75" s="1491">
        <v>0.65</v>
      </c>
      <c r="F75" s="1492"/>
      <c r="G75" s="1492"/>
      <c r="H75" s="1196"/>
      <c r="I75" s="1182"/>
      <c r="J75" s="1181"/>
      <c r="K75" s="1133">
        <f t="shared" si="5"/>
        <v>0.65</v>
      </c>
      <c r="L75" s="1133">
        <f t="shared" si="5"/>
        <v>0</v>
      </c>
      <c r="M75" s="1133">
        <f t="shared" si="5"/>
        <v>0</v>
      </c>
      <c r="N75" s="1134"/>
      <c r="O75" s="1181">
        <f t="shared" si="6"/>
        <v>0</v>
      </c>
      <c r="P75" s="1133">
        <f t="shared" si="6"/>
        <v>0.65</v>
      </c>
      <c r="Q75" s="1194">
        <f t="shared" si="6"/>
        <v>0</v>
      </c>
      <c r="R75" s="1194">
        <f t="shared" si="6"/>
        <v>0</v>
      </c>
      <c r="S75" s="1134"/>
    </row>
    <row r="76" spans="1:19" s="23" customFormat="1" ht="60.75" customHeight="1" x14ac:dyDescent="0.25">
      <c r="A76" s="1192" t="s">
        <v>173</v>
      </c>
      <c r="B76" s="1193" t="s">
        <v>785</v>
      </c>
      <c r="C76" s="1180"/>
      <c r="D76" s="1490"/>
      <c r="E76" s="1491"/>
      <c r="F76" s="1492"/>
      <c r="G76" s="1492"/>
      <c r="H76" s="805">
        <f>SUM(H77:H81)</f>
        <v>0</v>
      </c>
      <c r="I76" s="1190"/>
      <c r="J76" s="1181"/>
      <c r="K76" s="1133">
        <f t="shared" si="5"/>
        <v>0</v>
      </c>
      <c r="L76" s="1133">
        <f t="shared" si="5"/>
        <v>0</v>
      </c>
      <c r="M76" s="1133">
        <f t="shared" si="5"/>
        <v>0</v>
      </c>
      <c r="N76" s="1134"/>
      <c r="O76" s="1181">
        <f t="shared" si="6"/>
        <v>0</v>
      </c>
      <c r="P76" s="1133">
        <f t="shared" si="6"/>
        <v>0</v>
      </c>
      <c r="Q76" s="1194">
        <f t="shared" si="6"/>
        <v>0</v>
      </c>
      <c r="R76" s="1194">
        <f t="shared" si="6"/>
        <v>0</v>
      </c>
      <c r="S76" s="1134"/>
    </row>
    <row r="77" spans="1:19" s="23" customFormat="1" ht="60.75" customHeight="1" x14ac:dyDescent="0.25">
      <c r="A77" s="1164" t="s">
        <v>1037</v>
      </c>
      <c r="B77" s="1195" t="s">
        <v>948</v>
      </c>
      <c r="C77" s="1180" t="s">
        <v>162</v>
      </c>
      <c r="D77" s="1490"/>
      <c r="E77" s="1491">
        <v>48.26</v>
      </c>
      <c r="F77" s="1492"/>
      <c r="G77" s="1492"/>
      <c r="H77" s="805">
        <f>D77*E77*11</f>
        <v>0</v>
      </c>
      <c r="I77" s="1190"/>
      <c r="J77" s="1181"/>
      <c r="K77" s="1133">
        <f t="shared" si="5"/>
        <v>48.26</v>
      </c>
      <c r="L77" s="1133">
        <f t="shared" si="5"/>
        <v>0</v>
      </c>
      <c r="M77" s="1133">
        <f t="shared" si="5"/>
        <v>0</v>
      </c>
      <c r="N77" s="1134"/>
      <c r="O77" s="1181">
        <f t="shared" si="6"/>
        <v>0</v>
      </c>
      <c r="P77" s="1133">
        <f t="shared" si="6"/>
        <v>48.26</v>
      </c>
      <c r="Q77" s="1194">
        <f t="shared" si="6"/>
        <v>0</v>
      </c>
      <c r="R77" s="1194">
        <f t="shared" si="6"/>
        <v>0</v>
      </c>
      <c r="S77" s="1134"/>
    </row>
    <row r="78" spans="1:19" s="23" customFormat="1" ht="60.75" customHeight="1" x14ac:dyDescent="0.25">
      <c r="A78" s="1164" t="s">
        <v>1038</v>
      </c>
      <c r="B78" s="1195" t="s">
        <v>782</v>
      </c>
      <c r="C78" s="1180" t="s">
        <v>162</v>
      </c>
      <c r="D78" s="1490"/>
      <c r="E78" s="1491">
        <v>0.04</v>
      </c>
      <c r="F78" s="1492"/>
      <c r="G78" s="1492"/>
      <c r="H78" s="805">
        <f>D78*E78*11</f>
        <v>0</v>
      </c>
      <c r="I78" s="1190"/>
      <c r="J78" s="1181"/>
      <c r="K78" s="1133">
        <f t="shared" si="5"/>
        <v>0.04</v>
      </c>
      <c r="L78" s="1133">
        <f t="shared" si="5"/>
        <v>0</v>
      </c>
      <c r="M78" s="1133">
        <f t="shared" si="5"/>
        <v>0</v>
      </c>
      <c r="N78" s="1134"/>
      <c r="O78" s="1181">
        <f t="shared" si="6"/>
        <v>0</v>
      </c>
      <c r="P78" s="1133">
        <f t="shared" si="6"/>
        <v>0.04</v>
      </c>
      <c r="Q78" s="1194">
        <f t="shared" si="6"/>
        <v>0</v>
      </c>
      <c r="R78" s="1194">
        <f t="shared" si="6"/>
        <v>0</v>
      </c>
      <c r="S78" s="1134"/>
    </row>
    <row r="79" spans="1:19" s="23" customFormat="1" ht="60.75" customHeight="1" x14ac:dyDescent="0.25">
      <c r="A79" s="1164" t="s">
        <v>1039</v>
      </c>
      <c r="B79" s="1195" t="s">
        <v>949</v>
      </c>
      <c r="C79" s="1180" t="s">
        <v>162</v>
      </c>
      <c r="D79" s="1490"/>
      <c r="E79" s="1491">
        <v>1.44</v>
      </c>
      <c r="F79" s="1492"/>
      <c r="G79" s="1492"/>
      <c r="H79" s="805">
        <f>D79*E79*11</f>
        <v>0</v>
      </c>
      <c r="I79" s="1190"/>
      <c r="J79" s="1181"/>
      <c r="K79" s="1133">
        <f t="shared" si="5"/>
        <v>1.44</v>
      </c>
      <c r="L79" s="1133">
        <f t="shared" si="5"/>
        <v>0</v>
      </c>
      <c r="M79" s="1133">
        <f t="shared" si="5"/>
        <v>0</v>
      </c>
      <c r="N79" s="1134"/>
      <c r="O79" s="1181">
        <f t="shared" si="6"/>
        <v>0</v>
      </c>
      <c r="P79" s="1133">
        <f t="shared" si="6"/>
        <v>1.44</v>
      </c>
      <c r="Q79" s="1194">
        <f t="shared" si="6"/>
        <v>0</v>
      </c>
      <c r="R79" s="1194">
        <f t="shared" si="6"/>
        <v>0</v>
      </c>
      <c r="S79" s="1134"/>
    </row>
    <row r="80" spans="1:19" s="23" customFormat="1" ht="60.75" customHeight="1" x14ac:dyDescent="0.25">
      <c r="A80" s="1164" t="s">
        <v>1040</v>
      </c>
      <c r="B80" s="1195" t="s">
        <v>784</v>
      </c>
      <c r="C80" s="1180" t="s">
        <v>162</v>
      </c>
      <c r="D80" s="1490"/>
      <c r="E80" s="1491">
        <v>0.97</v>
      </c>
      <c r="F80" s="1492"/>
      <c r="G80" s="1492"/>
      <c r="H80" s="805">
        <f>D80*E80*11</f>
        <v>0</v>
      </c>
      <c r="I80" s="1190"/>
      <c r="J80" s="1181"/>
      <c r="K80" s="1133">
        <f t="shared" si="5"/>
        <v>0.97</v>
      </c>
      <c r="L80" s="1133">
        <f t="shared" si="5"/>
        <v>0</v>
      </c>
      <c r="M80" s="1133">
        <f t="shared" si="5"/>
        <v>0</v>
      </c>
      <c r="N80" s="1134"/>
      <c r="O80" s="1181">
        <f t="shared" si="6"/>
        <v>0</v>
      </c>
      <c r="P80" s="1133">
        <f t="shared" si="6"/>
        <v>0.97</v>
      </c>
      <c r="Q80" s="1194">
        <f t="shared" si="6"/>
        <v>0</v>
      </c>
      <c r="R80" s="1194">
        <f t="shared" si="6"/>
        <v>0</v>
      </c>
      <c r="S80" s="1134"/>
    </row>
    <row r="81" spans="1:19" s="23" customFormat="1" ht="31.5" x14ac:dyDescent="0.25">
      <c r="A81" s="1164" t="s">
        <v>1041</v>
      </c>
      <c r="B81" s="1195" t="s">
        <v>783</v>
      </c>
      <c r="C81" s="1180" t="s">
        <v>162</v>
      </c>
      <c r="D81" s="1490"/>
      <c r="E81" s="1491">
        <v>0.65</v>
      </c>
      <c r="F81" s="1492"/>
      <c r="G81" s="1492"/>
      <c r="H81" s="805">
        <f>D81*E81*11</f>
        <v>0</v>
      </c>
      <c r="I81" s="1190"/>
      <c r="J81" s="1181"/>
      <c r="K81" s="1133">
        <f t="shared" si="5"/>
        <v>0.65</v>
      </c>
      <c r="L81" s="1133">
        <f t="shared" si="5"/>
        <v>0</v>
      </c>
      <c r="M81" s="1133">
        <f t="shared" si="5"/>
        <v>0</v>
      </c>
      <c r="N81" s="1134"/>
      <c r="O81" s="1181">
        <f t="shared" si="6"/>
        <v>0</v>
      </c>
      <c r="P81" s="1133">
        <f t="shared" si="6"/>
        <v>0.65</v>
      </c>
      <c r="Q81" s="1194">
        <f t="shared" si="6"/>
        <v>0</v>
      </c>
      <c r="R81" s="1194">
        <f t="shared" si="6"/>
        <v>0</v>
      </c>
      <c r="S81" s="1134"/>
    </row>
    <row r="82" spans="1:19" s="23" customFormat="1" ht="15.75" x14ac:dyDescent="0.25">
      <c r="A82" s="1197" t="s">
        <v>485</v>
      </c>
      <c r="B82" s="1198" t="s">
        <v>178</v>
      </c>
      <c r="C82" s="1199"/>
      <c r="D82" s="1493"/>
      <c r="E82" s="1494"/>
      <c r="F82" s="1495"/>
      <c r="G82" s="1495"/>
      <c r="H82" s="1202">
        <f>MROUND(H83,100)</f>
        <v>0</v>
      </c>
      <c r="I82" s="1203"/>
      <c r="J82" s="1200"/>
      <c r="K82" s="1201">
        <f t="shared" si="5"/>
        <v>0</v>
      </c>
      <c r="L82" s="1201">
        <f t="shared" si="5"/>
        <v>0</v>
      </c>
      <c r="M82" s="1201">
        <f t="shared" si="5"/>
        <v>0</v>
      </c>
      <c r="N82" s="1204"/>
      <c r="O82" s="1200">
        <f t="shared" si="6"/>
        <v>0</v>
      </c>
      <c r="P82" s="1201">
        <f t="shared" si="6"/>
        <v>0</v>
      </c>
      <c r="Q82" s="1205">
        <f t="shared" si="6"/>
        <v>0</v>
      </c>
      <c r="R82" s="1205">
        <f t="shared" si="6"/>
        <v>0</v>
      </c>
      <c r="S82" s="1204"/>
    </row>
    <row r="83" spans="1:19" s="23" customFormat="1" ht="15.75" x14ac:dyDescent="0.25">
      <c r="A83" s="1164" t="s">
        <v>176</v>
      </c>
      <c r="B83" s="1206" t="s">
        <v>65</v>
      </c>
      <c r="C83" s="1207" t="s">
        <v>180</v>
      </c>
      <c r="D83" s="1496"/>
      <c r="E83" s="1497" t="s">
        <v>1690</v>
      </c>
      <c r="F83" s="1498"/>
      <c r="G83" s="1498"/>
      <c r="H83" s="1208">
        <f>D83*E83</f>
        <v>0</v>
      </c>
      <c r="I83" s="1203"/>
      <c r="J83" s="1167"/>
      <c r="K83" s="1185" t="str">
        <f t="shared" si="5"/>
        <v>631</v>
      </c>
      <c r="L83" s="1185">
        <f t="shared" si="5"/>
        <v>0</v>
      </c>
      <c r="M83" s="1185">
        <f t="shared" si="5"/>
        <v>0</v>
      </c>
      <c r="N83" s="1208"/>
      <c r="O83" s="1167">
        <f t="shared" si="6"/>
        <v>0</v>
      </c>
      <c r="P83" s="1185" t="str">
        <f t="shared" si="6"/>
        <v>631</v>
      </c>
      <c r="Q83" s="1186">
        <f t="shared" si="6"/>
        <v>0</v>
      </c>
      <c r="R83" s="1186">
        <f t="shared" si="6"/>
        <v>0</v>
      </c>
      <c r="S83" s="1208"/>
    </row>
    <row r="84" spans="1:19" s="23" customFormat="1" ht="47.25" x14ac:dyDescent="0.25">
      <c r="A84" s="1197" t="s">
        <v>177</v>
      </c>
      <c r="B84" s="1198" t="s">
        <v>1572</v>
      </c>
      <c r="C84" s="1199"/>
      <c r="D84" s="1493"/>
      <c r="E84" s="1494">
        <v>631</v>
      </c>
      <c r="F84" s="1495"/>
      <c r="G84" s="1495"/>
      <c r="H84" s="1202">
        <f>D84*E84</f>
        <v>0</v>
      </c>
      <c r="I84" s="1203"/>
      <c r="J84" s="1209"/>
      <c r="K84" s="1210">
        <f t="shared" si="5"/>
        <v>631</v>
      </c>
      <c r="L84" s="1210">
        <f t="shared" si="5"/>
        <v>0</v>
      </c>
      <c r="M84" s="1210">
        <f t="shared" si="5"/>
        <v>0</v>
      </c>
      <c r="N84" s="1204"/>
      <c r="O84" s="1209">
        <f t="shared" si="6"/>
        <v>0</v>
      </c>
      <c r="P84" s="1210">
        <f t="shared" si="6"/>
        <v>631</v>
      </c>
      <c r="Q84" s="1211">
        <f t="shared" si="6"/>
        <v>0</v>
      </c>
      <c r="R84" s="1211">
        <f t="shared" si="6"/>
        <v>0</v>
      </c>
      <c r="S84" s="1204"/>
    </row>
    <row r="85" spans="1:19" s="23" customFormat="1" ht="15.75" x14ac:dyDescent="0.25">
      <c r="A85" s="1164" t="s">
        <v>179</v>
      </c>
      <c r="B85" s="1206" t="s">
        <v>184</v>
      </c>
      <c r="C85" s="1207" t="s">
        <v>169</v>
      </c>
      <c r="D85" s="1496"/>
      <c r="E85" s="1185">
        <v>9912.43</v>
      </c>
      <c r="F85" s="1499"/>
      <c r="G85" s="1499"/>
      <c r="H85" s="1284">
        <f>D85*E85*1.2</f>
        <v>0</v>
      </c>
      <c r="I85" s="1203"/>
      <c r="J85" s="1212"/>
      <c r="K85" s="1185">
        <f t="shared" si="5"/>
        <v>9912.43</v>
      </c>
      <c r="L85" s="1185">
        <f t="shared" si="5"/>
        <v>0</v>
      </c>
      <c r="M85" s="1185">
        <f t="shared" si="5"/>
        <v>0</v>
      </c>
      <c r="N85" s="1208"/>
      <c r="O85" s="1212">
        <f t="shared" si="6"/>
        <v>0</v>
      </c>
      <c r="P85" s="1185">
        <f t="shared" si="6"/>
        <v>9912.43</v>
      </c>
      <c r="Q85" s="1186">
        <f t="shared" si="6"/>
        <v>0</v>
      </c>
      <c r="R85" s="1186">
        <f t="shared" si="6"/>
        <v>0</v>
      </c>
      <c r="S85" s="1208"/>
    </row>
    <row r="86" spans="1:19" s="23" customFormat="1" ht="15.75" x14ac:dyDescent="0.25">
      <c r="A86" s="1164" t="s">
        <v>734</v>
      </c>
      <c r="B86" s="1206" t="s">
        <v>186</v>
      </c>
      <c r="C86" s="1207" t="s">
        <v>169</v>
      </c>
      <c r="D86" s="1496"/>
      <c r="E86" s="1497"/>
      <c r="F86" s="1499"/>
      <c r="G86" s="1499"/>
      <c r="H86" s="1284">
        <f>D86*E86*1.2</f>
        <v>0</v>
      </c>
      <c r="I86" s="1203"/>
      <c r="J86" s="1212"/>
      <c r="K86" s="1185">
        <f t="shared" si="5"/>
        <v>0</v>
      </c>
      <c r="L86" s="1185">
        <f t="shared" si="5"/>
        <v>0</v>
      </c>
      <c r="M86" s="1185">
        <f t="shared" si="5"/>
        <v>0</v>
      </c>
      <c r="N86" s="1208"/>
      <c r="O86" s="1212">
        <f t="shared" si="6"/>
        <v>0</v>
      </c>
      <c r="P86" s="1185">
        <f t="shared" si="6"/>
        <v>0</v>
      </c>
      <c r="Q86" s="1186">
        <f t="shared" si="6"/>
        <v>0</v>
      </c>
      <c r="R86" s="1186">
        <f t="shared" si="6"/>
        <v>0</v>
      </c>
      <c r="S86" s="1208"/>
    </row>
    <row r="87" spans="1:19" s="23" customFormat="1" ht="24.75" customHeight="1" x14ac:dyDescent="0.25">
      <c r="A87" s="1171">
        <v>7</v>
      </c>
      <c r="B87" s="1213" t="s">
        <v>236</v>
      </c>
      <c r="C87" s="1214" t="s">
        <v>225</v>
      </c>
      <c r="D87" s="1500"/>
      <c r="E87" s="1501"/>
      <c r="F87" s="1502"/>
      <c r="G87" s="1502"/>
      <c r="H87" s="1503"/>
      <c r="I87" s="1190"/>
      <c r="J87" s="1189"/>
      <c r="K87" s="1175">
        <f t="shared" ref="K87:M125" si="9">E87</f>
        <v>0</v>
      </c>
      <c r="L87" s="1175">
        <f t="shared" si="9"/>
        <v>0</v>
      </c>
      <c r="M87" s="1175">
        <f t="shared" si="9"/>
        <v>0</v>
      </c>
      <c r="N87" s="1191"/>
      <c r="O87" s="1189">
        <f t="shared" ref="O87:R116" si="10">D87</f>
        <v>0</v>
      </c>
      <c r="P87" s="1175">
        <f t="shared" si="10"/>
        <v>0</v>
      </c>
      <c r="Q87" s="1178">
        <f t="shared" si="10"/>
        <v>0</v>
      </c>
      <c r="R87" s="1178">
        <f t="shared" si="10"/>
        <v>0</v>
      </c>
      <c r="S87" s="1191"/>
    </row>
    <row r="88" spans="1:19" s="23" customFormat="1" ht="18" customHeight="1" x14ac:dyDescent="0.25">
      <c r="A88" s="1171">
        <v>8</v>
      </c>
      <c r="B88" s="1198" t="s">
        <v>1042</v>
      </c>
      <c r="C88" s="1215"/>
      <c r="D88" s="2011"/>
      <c r="E88" s="1504"/>
      <c r="F88" s="1505"/>
      <c r="G88" s="1505"/>
      <c r="H88" s="1503"/>
      <c r="I88" s="1190"/>
      <c r="J88" s="1189"/>
      <c r="K88" s="1175">
        <f t="shared" si="9"/>
        <v>0</v>
      </c>
      <c r="L88" s="1175">
        <f t="shared" si="9"/>
        <v>0</v>
      </c>
      <c r="M88" s="1175">
        <f t="shared" si="9"/>
        <v>0</v>
      </c>
      <c r="N88" s="1191"/>
      <c r="O88" s="1189">
        <f t="shared" si="10"/>
        <v>0</v>
      </c>
      <c r="P88" s="1175">
        <f t="shared" si="10"/>
        <v>0</v>
      </c>
      <c r="Q88" s="1178">
        <f t="shared" si="10"/>
        <v>0</v>
      </c>
      <c r="R88" s="1178">
        <f t="shared" si="10"/>
        <v>0</v>
      </c>
      <c r="S88" s="1191"/>
    </row>
    <row r="89" spans="1:19" s="23" customFormat="1" ht="18" customHeight="1" x14ac:dyDescent="0.25">
      <c r="A89" s="1164" t="s">
        <v>189</v>
      </c>
      <c r="B89" s="1216" t="s">
        <v>1043</v>
      </c>
      <c r="C89" s="1217" t="s">
        <v>1044</v>
      </c>
      <c r="D89" s="2012"/>
      <c r="E89" s="1506">
        <v>49.42</v>
      </c>
      <c r="F89" s="1507"/>
      <c r="G89" s="1507"/>
      <c r="H89" s="1508"/>
      <c r="I89" s="1190"/>
      <c r="J89" s="1181"/>
      <c r="K89" s="1125">
        <f t="shared" si="9"/>
        <v>49.42</v>
      </c>
      <c r="L89" s="1125">
        <f t="shared" si="9"/>
        <v>0</v>
      </c>
      <c r="M89" s="1125">
        <f t="shared" si="9"/>
        <v>0</v>
      </c>
      <c r="N89" s="1218"/>
      <c r="O89" s="1181">
        <f t="shared" si="10"/>
        <v>0</v>
      </c>
      <c r="P89" s="1125">
        <f t="shared" si="10"/>
        <v>49.42</v>
      </c>
      <c r="Q89" s="1183">
        <f t="shared" si="10"/>
        <v>0</v>
      </c>
      <c r="R89" s="1183">
        <f t="shared" si="10"/>
        <v>0</v>
      </c>
      <c r="S89" s="1218"/>
    </row>
    <row r="90" spans="1:19" s="23" customFormat="1" ht="18" customHeight="1" x14ac:dyDescent="0.25">
      <c r="A90" s="1164" t="s">
        <v>191</v>
      </c>
      <c r="B90" s="1216" t="s">
        <v>1045</v>
      </c>
      <c r="C90" s="1217" t="s">
        <v>1046</v>
      </c>
      <c r="D90" s="2012"/>
      <c r="E90" s="1506">
        <v>9.43</v>
      </c>
      <c r="F90" s="1507"/>
      <c r="G90" s="1507"/>
      <c r="H90" s="1508"/>
      <c r="I90" s="1190"/>
      <c r="J90" s="1181"/>
      <c r="K90" s="1125">
        <f t="shared" si="9"/>
        <v>9.43</v>
      </c>
      <c r="L90" s="1125">
        <f t="shared" si="9"/>
        <v>0</v>
      </c>
      <c r="M90" s="1125">
        <f t="shared" si="9"/>
        <v>0</v>
      </c>
      <c r="N90" s="1218"/>
      <c r="O90" s="1181">
        <f t="shared" si="10"/>
        <v>0</v>
      </c>
      <c r="P90" s="1125">
        <f t="shared" si="10"/>
        <v>9.43</v>
      </c>
      <c r="Q90" s="1183">
        <f t="shared" si="10"/>
        <v>0</v>
      </c>
      <c r="R90" s="1183">
        <f t="shared" si="10"/>
        <v>0</v>
      </c>
      <c r="S90" s="1218"/>
    </row>
    <row r="91" spans="1:19" s="23" customFormat="1" ht="18" customHeight="1" x14ac:dyDescent="0.25">
      <c r="A91" s="1164" t="s">
        <v>705</v>
      </c>
      <c r="B91" s="1216" t="s">
        <v>505</v>
      </c>
      <c r="C91" s="1217" t="s">
        <v>1046</v>
      </c>
      <c r="D91" s="2012"/>
      <c r="E91" s="1506">
        <v>49.42</v>
      </c>
      <c r="F91" s="1507"/>
      <c r="G91" s="1507"/>
      <c r="H91" s="1508"/>
      <c r="I91" s="1190"/>
      <c r="J91" s="1181"/>
      <c r="K91" s="1125">
        <f t="shared" si="9"/>
        <v>49.42</v>
      </c>
      <c r="L91" s="1125">
        <f t="shared" si="9"/>
        <v>0</v>
      </c>
      <c r="M91" s="1125">
        <f t="shared" si="9"/>
        <v>0</v>
      </c>
      <c r="N91" s="1218"/>
      <c r="O91" s="1181">
        <f t="shared" si="10"/>
        <v>0</v>
      </c>
      <c r="P91" s="1125">
        <f t="shared" si="10"/>
        <v>49.42</v>
      </c>
      <c r="Q91" s="1183">
        <f t="shared" si="10"/>
        <v>0</v>
      </c>
      <c r="R91" s="1183">
        <f t="shared" si="10"/>
        <v>0</v>
      </c>
      <c r="S91" s="1218"/>
    </row>
    <row r="92" spans="1:19" s="23" customFormat="1" ht="24" customHeight="1" x14ac:dyDescent="0.25">
      <c r="A92" s="1164" t="s">
        <v>706</v>
      </c>
      <c r="B92" s="1216" t="s">
        <v>1047</v>
      </c>
      <c r="C92" s="1217" t="s">
        <v>1046</v>
      </c>
      <c r="D92" s="2012"/>
      <c r="E92" s="1506">
        <v>109.09</v>
      </c>
      <c r="F92" s="1507"/>
      <c r="G92" s="1507"/>
      <c r="H92" s="1508"/>
      <c r="I92" s="1190"/>
      <c r="J92" s="1181"/>
      <c r="K92" s="1125">
        <f t="shared" si="9"/>
        <v>109.09</v>
      </c>
      <c r="L92" s="1125">
        <f t="shared" si="9"/>
        <v>0</v>
      </c>
      <c r="M92" s="1125">
        <f t="shared" si="9"/>
        <v>0</v>
      </c>
      <c r="N92" s="1218"/>
      <c r="O92" s="1181">
        <f t="shared" si="10"/>
        <v>0</v>
      </c>
      <c r="P92" s="1125">
        <f t="shared" si="10"/>
        <v>109.09</v>
      </c>
      <c r="Q92" s="1183">
        <f t="shared" si="10"/>
        <v>0</v>
      </c>
      <c r="R92" s="1183">
        <f t="shared" si="10"/>
        <v>0</v>
      </c>
      <c r="S92" s="1218"/>
    </row>
    <row r="93" spans="1:19" s="24" customFormat="1" ht="15.75" x14ac:dyDescent="0.25">
      <c r="A93" s="1219" t="s">
        <v>708</v>
      </c>
      <c r="B93" s="1220" t="s">
        <v>1048</v>
      </c>
      <c r="C93" s="1221" t="s">
        <v>1049</v>
      </c>
      <c r="D93" s="2013"/>
      <c r="E93" s="1509">
        <v>1.28</v>
      </c>
      <c r="F93" s="1510"/>
      <c r="G93" s="1510"/>
      <c r="H93" s="1511"/>
      <c r="I93" s="1225"/>
      <c r="J93" s="1222"/>
      <c r="K93" s="1223">
        <f t="shared" si="9"/>
        <v>1.28</v>
      </c>
      <c r="L93" s="1223">
        <f t="shared" si="9"/>
        <v>0</v>
      </c>
      <c r="M93" s="1223">
        <f t="shared" si="9"/>
        <v>0</v>
      </c>
      <c r="N93" s="1224"/>
      <c r="O93" s="1222">
        <f t="shared" si="10"/>
        <v>0</v>
      </c>
      <c r="P93" s="1223">
        <f t="shared" si="10"/>
        <v>1.28</v>
      </c>
      <c r="Q93" s="1226">
        <f t="shared" si="10"/>
        <v>0</v>
      </c>
      <c r="R93" s="1226">
        <f t="shared" si="10"/>
        <v>0</v>
      </c>
      <c r="S93" s="1224"/>
    </row>
    <row r="94" spans="1:19" s="24" customFormat="1" ht="47.25" x14ac:dyDescent="0.25">
      <c r="A94" s="1227" t="s">
        <v>182</v>
      </c>
      <c r="B94" s="1228" t="s">
        <v>1050</v>
      </c>
      <c r="C94" s="1229"/>
      <c r="D94" s="1512">
        <v>10499.12268</v>
      </c>
      <c r="E94" s="1513"/>
      <c r="F94" s="1514"/>
      <c r="G94" s="1514"/>
      <c r="H94" s="1515"/>
      <c r="I94" s="1233"/>
      <c r="J94" s="1230"/>
      <c r="K94" s="1231">
        <f t="shared" si="9"/>
        <v>0</v>
      </c>
      <c r="L94" s="1231">
        <f t="shared" si="9"/>
        <v>0</v>
      </c>
      <c r="M94" s="1231">
        <f t="shared" si="9"/>
        <v>0</v>
      </c>
      <c r="N94" s="1232"/>
      <c r="O94" s="1230">
        <f t="shared" si="10"/>
        <v>10499.12268</v>
      </c>
      <c r="P94" s="1231">
        <f t="shared" si="10"/>
        <v>0</v>
      </c>
      <c r="Q94" s="1231">
        <f t="shared" si="10"/>
        <v>0</v>
      </c>
      <c r="R94" s="1231">
        <f t="shared" si="10"/>
        <v>0</v>
      </c>
      <c r="S94" s="1232"/>
    </row>
    <row r="95" spans="1:19" s="24" customFormat="1" ht="50.25" customHeight="1" x14ac:dyDescent="0.25">
      <c r="A95" s="1234"/>
      <c r="B95" s="1235" t="s">
        <v>131</v>
      </c>
      <c r="C95" s="1236"/>
      <c r="D95" s="1516"/>
      <c r="E95" s="1517"/>
      <c r="F95" s="1235"/>
      <c r="G95" s="1235"/>
      <c r="H95" s="1518"/>
      <c r="I95" s="1190"/>
      <c r="J95" s="1189"/>
      <c r="K95" s="1175">
        <f t="shared" si="9"/>
        <v>0</v>
      </c>
      <c r="L95" s="1175">
        <f t="shared" si="9"/>
        <v>0</v>
      </c>
      <c r="M95" s="1175">
        <f t="shared" si="9"/>
        <v>0</v>
      </c>
      <c r="N95" s="1191"/>
      <c r="O95" s="1189">
        <f t="shared" si="10"/>
        <v>0</v>
      </c>
      <c r="P95" s="1175">
        <f t="shared" si="10"/>
        <v>0</v>
      </c>
      <c r="Q95" s="1175">
        <f t="shared" si="10"/>
        <v>0</v>
      </c>
      <c r="R95" s="1175">
        <f t="shared" si="10"/>
        <v>0</v>
      </c>
      <c r="S95" s="1191"/>
    </row>
    <row r="96" spans="1:19" s="23" customFormat="1" ht="51.75" customHeight="1" x14ac:dyDescent="0.25">
      <c r="A96" s="1164"/>
      <c r="B96" s="1165" t="s">
        <v>132</v>
      </c>
      <c r="C96" s="1166" t="s">
        <v>133</v>
      </c>
      <c r="D96" s="1519"/>
      <c r="E96" s="1415"/>
      <c r="F96" s="1486"/>
      <c r="G96" s="1486"/>
      <c r="H96" s="1284"/>
      <c r="I96" s="1190"/>
      <c r="J96" s="1181"/>
      <c r="K96" s="1125">
        <f t="shared" si="9"/>
        <v>0</v>
      </c>
      <c r="L96" s="1125">
        <f t="shared" si="9"/>
        <v>0</v>
      </c>
      <c r="M96" s="1125">
        <f t="shared" si="9"/>
        <v>0</v>
      </c>
      <c r="N96" s="1218"/>
      <c r="O96" s="1181">
        <f t="shared" si="10"/>
        <v>0</v>
      </c>
      <c r="P96" s="1125">
        <f t="shared" si="10"/>
        <v>0</v>
      </c>
      <c r="Q96" s="1125">
        <f t="shared" si="10"/>
        <v>0</v>
      </c>
      <c r="R96" s="1125">
        <f t="shared" si="10"/>
        <v>0</v>
      </c>
      <c r="S96" s="1218"/>
    </row>
    <row r="97" spans="1:19" s="24" customFormat="1" ht="45.75" customHeight="1" x14ac:dyDescent="0.25">
      <c r="A97" s="1164"/>
      <c r="B97" s="1165" t="s">
        <v>134</v>
      </c>
      <c r="C97" s="1166" t="s">
        <v>133</v>
      </c>
      <c r="D97" s="1519"/>
      <c r="E97" s="1415"/>
      <c r="F97" s="1486"/>
      <c r="G97" s="1486"/>
      <c r="H97" s="1284"/>
      <c r="I97" s="1190"/>
      <c r="J97" s="1181"/>
      <c r="K97" s="1125">
        <f t="shared" si="9"/>
        <v>0</v>
      </c>
      <c r="L97" s="1125">
        <f t="shared" si="9"/>
        <v>0</v>
      </c>
      <c r="M97" s="1125">
        <f t="shared" si="9"/>
        <v>0</v>
      </c>
      <c r="N97" s="1218"/>
      <c r="O97" s="1181">
        <f t="shared" si="10"/>
        <v>0</v>
      </c>
      <c r="P97" s="1125">
        <f t="shared" si="10"/>
        <v>0</v>
      </c>
      <c r="Q97" s="1125">
        <f t="shared" si="10"/>
        <v>0</v>
      </c>
      <c r="R97" s="1125">
        <f t="shared" si="10"/>
        <v>0</v>
      </c>
      <c r="S97" s="1218"/>
    </row>
    <row r="98" spans="1:19" s="24" customFormat="1" ht="46.5" customHeight="1" x14ac:dyDescent="0.25">
      <c r="A98" s="1164"/>
      <c r="B98" s="1165" t="s">
        <v>135</v>
      </c>
      <c r="C98" s="1166" t="s">
        <v>133</v>
      </c>
      <c r="D98" s="1519"/>
      <c r="E98" s="1415"/>
      <c r="F98" s="1486"/>
      <c r="G98" s="1486"/>
      <c r="H98" s="1284"/>
      <c r="I98" s="1190"/>
      <c r="J98" s="1181"/>
      <c r="K98" s="1125">
        <f t="shared" si="9"/>
        <v>0</v>
      </c>
      <c r="L98" s="1125">
        <f t="shared" si="9"/>
        <v>0</v>
      </c>
      <c r="M98" s="1125">
        <f t="shared" si="9"/>
        <v>0</v>
      </c>
      <c r="N98" s="1218"/>
      <c r="O98" s="1181">
        <f t="shared" si="10"/>
        <v>0</v>
      </c>
      <c r="P98" s="1125">
        <f t="shared" si="10"/>
        <v>0</v>
      </c>
      <c r="Q98" s="1125">
        <f t="shared" si="10"/>
        <v>0</v>
      </c>
      <c r="R98" s="1125">
        <f t="shared" si="10"/>
        <v>0</v>
      </c>
      <c r="S98" s="1218"/>
    </row>
    <row r="99" spans="1:19" s="24" customFormat="1" ht="20.25" customHeight="1" x14ac:dyDescent="0.25">
      <c r="A99" s="1234"/>
      <c r="B99" s="1198" t="s">
        <v>137</v>
      </c>
      <c r="C99" s="1214" t="s">
        <v>138</v>
      </c>
      <c r="D99" s="1500"/>
      <c r="E99" s="1501"/>
      <c r="F99" s="1502"/>
      <c r="G99" s="1502"/>
      <c r="H99" s="1503"/>
      <c r="I99" s="1190"/>
      <c r="J99" s="1189"/>
      <c r="K99" s="1175">
        <f t="shared" si="9"/>
        <v>0</v>
      </c>
      <c r="L99" s="1175">
        <f t="shared" si="9"/>
        <v>0</v>
      </c>
      <c r="M99" s="1175">
        <f t="shared" si="9"/>
        <v>0</v>
      </c>
      <c r="N99" s="1191"/>
      <c r="O99" s="1189">
        <f t="shared" si="10"/>
        <v>0</v>
      </c>
      <c r="P99" s="1175">
        <f t="shared" si="10"/>
        <v>0</v>
      </c>
      <c r="Q99" s="1175">
        <f t="shared" si="10"/>
        <v>0</v>
      </c>
      <c r="R99" s="1175">
        <f t="shared" si="10"/>
        <v>0</v>
      </c>
      <c r="S99" s="1191"/>
    </row>
    <row r="100" spans="1:19" s="24" customFormat="1" ht="28.5" customHeight="1" x14ac:dyDescent="0.25">
      <c r="A100" s="1234"/>
      <c r="B100" s="1198" t="s">
        <v>140</v>
      </c>
      <c r="C100" s="1214" t="s">
        <v>141</v>
      </c>
      <c r="D100" s="1500"/>
      <c r="E100" s="1501"/>
      <c r="F100" s="1502"/>
      <c r="G100" s="1502"/>
      <c r="H100" s="1503"/>
      <c r="I100" s="1190"/>
      <c r="J100" s="1189"/>
      <c r="K100" s="1175">
        <f t="shared" si="9"/>
        <v>0</v>
      </c>
      <c r="L100" s="1175">
        <f t="shared" si="9"/>
        <v>0</v>
      </c>
      <c r="M100" s="1175">
        <f t="shared" si="9"/>
        <v>0</v>
      </c>
      <c r="N100" s="1191"/>
      <c r="O100" s="1189">
        <f t="shared" si="10"/>
        <v>0</v>
      </c>
      <c r="P100" s="1175">
        <f t="shared" si="10"/>
        <v>0</v>
      </c>
      <c r="Q100" s="1175">
        <f t="shared" si="10"/>
        <v>0</v>
      </c>
      <c r="R100" s="1175">
        <f t="shared" si="10"/>
        <v>0</v>
      </c>
      <c r="S100" s="1191"/>
    </row>
    <row r="101" spans="1:19" s="24" customFormat="1" ht="33" customHeight="1" x14ac:dyDescent="0.25">
      <c r="A101" s="1234"/>
      <c r="B101" s="1198" t="s">
        <v>779</v>
      </c>
      <c r="C101" s="1214" t="s">
        <v>141</v>
      </c>
      <c r="D101" s="1500"/>
      <c r="E101" s="1501"/>
      <c r="F101" s="1502"/>
      <c r="G101" s="1502"/>
      <c r="H101" s="1503"/>
      <c r="I101" s="1190"/>
      <c r="J101" s="1189"/>
      <c r="K101" s="1175">
        <f t="shared" si="9"/>
        <v>0</v>
      </c>
      <c r="L101" s="1175">
        <f t="shared" si="9"/>
        <v>0</v>
      </c>
      <c r="M101" s="1175">
        <f t="shared" si="9"/>
        <v>0</v>
      </c>
      <c r="N101" s="1191"/>
      <c r="O101" s="1189">
        <f t="shared" si="10"/>
        <v>0</v>
      </c>
      <c r="P101" s="1175">
        <f t="shared" si="10"/>
        <v>0</v>
      </c>
      <c r="Q101" s="1175">
        <f t="shared" si="10"/>
        <v>0</v>
      </c>
      <c r="R101" s="1175">
        <f t="shared" si="10"/>
        <v>0</v>
      </c>
      <c r="S101" s="1191"/>
    </row>
    <row r="102" spans="1:19" s="24" customFormat="1" ht="31.5" customHeight="1" x14ac:dyDescent="0.25">
      <c r="A102" s="1234"/>
      <c r="B102" s="1198" t="s">
        <v>144</v>
      </c>
      <c r="C102" s="1214" t="s">
        <v>133</v>
      </c>
      <c r="D102" s="1500"/>
      <c r="E102" s="1501"/>
      <c r="F102" s="1502"/>
      <c r="G102" s="1502"/>
      <c r="H102" s="1503"/>
      <c r="I102" s="1190"/>
      <c r="J102" s="1189"/>
      <c r="K102" s="1175">
        <f t="shared" si="9"/>
        <v>0</v>
      </c>
      <c r="L102" s="1175">
        <f t="shared" si="9"/>
        <v>0</v>
      </c>
      <c r="M102" s="1175">
        <f t="shared" si="9"/>
        <v>0</v>
      </c>
      <c r="N102" s="1191"/>
      <c r="O102" s="1189">
        <f t="shared" si="10"/>
        <v>0</v>
      </c>
      <c r="P102" s="1175">
        <f t="shared" si="10"/>
        <v>0</v>
      </c>
      <c r="Q102" s="1175">
        <f t="shared" si="10"/>
        <v>0</v>
      </c>
      <c r="R102" s="1175">
        <f t="shared" si="10"/>
        <v>0</v>
      </c>
      <c r="S102" s="1191"/>
    </row>
    <row r="103" spans="1:19" s="24" customFormat="1" ht="33" customHeight="1" x14ac:dyDescent="0.25">
      <c r="A103" s="1234"/>
      <c r="B103" s="1198" t="s">
        <v>146</v>
      </c>
      <c r="C103" s="1214" t="s">
        <v>147</v>
      </c>
      <c r="D103" s="1500"/>
      <c r="E103" s="1501"/>
      <c r="F103" s="1502"/>
      <c r="G103" s="1502"/>
      <c r="H103" s="1503"/>
      <c r="I103" s="1190"/>
      <c r="J103" s="1189"/>
      <c r="K103" s="1175">
        <f t="shared" si="9"/>
        <v>0</v>
      </c>
      <c r="L103" s="1175">
        <f t="shared" si="9"/>
        <v>0</v>
      </c>
      <c r="M103" s="1175">
        <f t="shared" si="9"/>
        <v>0</v>
      </c>
      <c r="N103" s="1191"/>
      <c r="O103" s="1189">
        <f t="shared" si="10"/>
        <v>0</v>
      </c>
      <c r="P103" s="1175">
        <f t="shared" si="10"/>
        <v>0</v>
      </c>
      <c r="Q103" s="1175">
        <f t="shared" si="10"/>
        <v>0</v>
      </c>
      <c r="R103" s="1175">
        <f t="shared" si="10"/>
        <v>0</v>
      </c>
      <c r="S103" s="1191"/>
    </row>
    <row r="104" spans="1:19" s="24" customFormat="1" ht="43.5" customHeight="1" x14ac:dyDescent="0.25">
      <c r="A104" s="1234"/>
      <c r="B104" s="1198" t="s">
        <v>149</v>
      </c>
      <c r="C104" s="1214"/>
      <c r="D104" s="1500"/>
      <c r="E104" s="1501"/>
      <c r="F104" s="1502"/>
      <c r="G104" s="1502"/>
      <c r="H104" s="1503"/>
      <c r="I104" s="1190"/>
      <c r="J104" s="1189"/>
      <c r="K104" s="1175">
        <f t="shared" si="9"/>
        <v>0</v>
      </c>
      <c r="L104" s="1175">
        <f t="shared" si="9"/>
        <v>0</v>
      </c>
      <c r="M104" s="1175">
        <f t="shared" si="9"/>
        <v>0</v>
      </c>
      <c r="N104" s="1191"/>
      <c r="O104" s="1189">
        <f t="shared" si="10"/>
        <v>0</v>
      </c>
      <c r="P104" s="1175">
        <f t="shared" si="10"/>
        <v>0</v>
      </c>
      <c r="Q104" s="1175">
        <f t="shared" si="10"/>
        <v>0</v>
      </c>
      <c r="R104" s="1175">
        <f t="shared" si="10"/>
        <v>0</v>
      </c>
      <c r="S104" s="1191"/>
    </row>
    <row r="105" spans="1:19" s="24" customFormat="1" ht="45.75" customHeight="1" x14ac:dyDescent="0.25">
      <c r="A105" s="1164"/>
      <c r="B105" s="1237" t="s">
        <v>150</v>
      </c>
      <c r="C105" s="1166"/>
      <c r="D105" s="1519"/>
      <c r="E105" s="1415"/>
      <c r="F105" s="1486"/>
      <c r="G105" s="1486"/>
      <c r="H105" s="1284"/>
      <c r="I105" s="1190"/>
      <c r="J105" s="1181"/>
      <c r="K105" s="1125">
        <f t="shared" si="9"/>
        <v>0</v>
      </c>
      <c r="L105" s="1125">
        <f t="shared" si="9"/>
        <v>0</v>
      </c>
      <c r="M105" s="1125">
        <f t="shared" si="9"/>
        <v>0</v>
      </c>
      <c r="N105" s="1218"/>
      <c r="O105" s="1181">
        <f t="shared" si="10"/>
        <v>0</v>
      </c>
      <c r="P105" s="1125">
        <f t="shared" si="10"/>
        <v>0</v>
      </c>
      <c r="Q105" s="1125">
        <f t="shared" si="10"/>
        <v>0</v>
      </c>
      <c r="R105" s="1125">
        <f t="shared" si="10"/>
        <v>0</v>
      </c>
      <c r="S105" s="1218"/>
    </row>
    <row r="106" spans="1:19" s="24" customFormat="1" ht="20.25" customHeight="1" x14ac:dyDescent="0.25">
      <c r="A106" s="1164"/>
      <c r="B106" s="1165" t="s">
        <v>151</v>
      </c>
      <c r="C106" s="1207" t="s">
        <v>152</v>
      </c>
      <c r="D106" s="1520"/>
      <c r="E106" s="1497"/>
      <c r="F106" s="1499"/>
      <c r="G106" s="1499"/>
      <c r="H106" s="1284"/>
      <c r="I106" s="1190"/>
      <c r="J106" s="1181"/>
      <c r="K106" s="1125">
        <f t="shared" si="9"/>
        <v>0</v>
      </c>
      <c r="L106" s="1125">
        <f t="shared" si="9"/>
        <v>0</v>
      </c>
      <c r="M106" s="1125">
        <f t="shared" si="9"/>
        <v>0</v>
      </c>
      <c r="N106" s="1218"/>
      <c r="O106" s="1181">
        <f t="shared" si="10"/>
        <v>0</v>
      </c>
      <c r="P106" s="1125">
        <f t="shared" si="10"/>
        <v>0</v>
      </c>
      <c r="Q106" s="1125">
        <f t="shared" si="10"/>
        <v>0</v>
      </c>
      <c r="R106" s="1125">
        <f t="shared" si="10"/>
        <v>0</v>
      </c>
      <c r="S106" s="1218"/>
    </row>
    <row r="107" spans="1:19" s="24" customFormat="1" ht="33" customHeight="1" x14ac:dyDescent="0.25">
      <c r="A107" s="1164"/>
      <c r="B107" s="1165" t="s">
        <v>153</v>
      </c>
      <c r="C107" s="1207" t="s">
        <v>152</v>
      </c>
      <c r="D107" s="1520"/>
      <c r="E107" s="1497"/>
      <c r="F107" s="1499"/>
      <c r="G107" s="1499"/>
      <c r="H107" s="1284"/>
      <c r="I107" s="1190"/>
      <c r="J107" s="1181"/>
      <c r="K107" s="1125">
        <f t="shared" si="9"/>
        <v>0</v>
      </c>
      <c r="L107" s="1125">
        <f t="shared" si="9"/>
        <v>0</v>
      </c>
      <c r="M107" s="1125">
        <f t="shared" si="9"/>
        <v>0</v>
      </c>
      <c r="N107" s="1218"/>
      <c r="O107" s="1181">
        <f t="shared" si="10"/>
        <v>0</v>
      </c>
      <c r="P107" s="1125">
        <f t="shared" si="10"/>
        <v>0</v>
      </c>
      <c r="Q107" s="1125">
        <f t="shared" si="10"/>
        <v>0</v>
      </c>
      <c r="R107" s="1125">
        <f t="shared" si="10"/>
        <v>0</v>
      </c>
      <c r="S107" s="1218"/>
    </row>
    <row r="108" spans="1:19" s="24" customFormat="1" ht="32.25" customHeight="1" x14ac:dyDescent="0.25">
      <c r="A108" s="1164"/>
      <c r="B108" s="1165" t="s">
        <v>154</v>
      </c>
      <c r="C108" s="1207" t="s">
        <v>152</v>
      </c>
      <c r="D108" s="1520"/>
      <c r="E108" s="1497"/>
      <c r="F108" s="1499"/>
      <c r="G108" s="1499"/>
      <c r="H108" s="1284"/>
      <c r="I108" s="1190"/>
      <c r="J108" s="1181"/>
      <c r="K108" s="1125">
        <f t="shared" si="9"/>
        <v>0</v>
      </c>
      <c r="L108" s="1125">
        <f t="shared" si="9"/>
        <v>0</v>
      </c>
      <c r="M108" s="1125">
        <f t="shared" si="9"/>
        <v>0</v>
      </c>
      <c r="N108" s="1218"/>
      <c r="O108" s="1181">
        <f t="shared" si="10"/>
        <v>0</v>
      </c>
      <c r="P108" s="1125">
        <f t="shared" si="10"/>
        <v>0</v>
      </c>
      <c r="Q108" s="1125">
        <f t="shared" si="10"/>
        <v>0</v>
      </c>
      <c r="R108" s="1125">
        <f t="shared" si="10"/>
        <v>0</v>
      </c>
      <c r="S108" s="1218"/>
    </row>
    <row r="109" spans="1:19" s="24" customFormat="1" ht="33" customHeight="1" x14ac:dyDescent="0.25">
      <c r="A109" s="1164"/>
      <c r="B109" s="1165" t="s">
        <v>155</v>
      </c>
      <c r="C109" s="1207" t="s">
        <v>152</v>
      </c>
      <c r="D109" s="1520"/>
      <c r="E109" s="1497"/>
      <c r="F109" s="1499"/>
      <c r="G109" s="1499"/>
      <c r="H109" s="1284"/>
      <c r="I109" s="1190"/>
      <c r="J109" s="1181"/>
      <c r="K109" s="1125">
        <f t="shared" si="9"/>
        <v>0</v>
      </c>
      <c r="L109" s="1125">
        <f t="shared" si="9"/>
        <v>0</v>
      </c>
      <c r="M109" s="1125">
        <f t="shared" si="9"/>
        <v>0</v>
      </c>
      <c r="N109" s="1218"/>
      <c r="O109" s="1181">
        <f t="shared" si="10"/>
        <v>0</v>
      </c>
      <c r="P109" s="1125">
        <f t="shared" si="10"/>
        <v>0</v>
      </c>
      <c r="Q109" s="1125">
        <f t="shared" si="10"/>
        <v>0</v>
      </c>
      <c r="R109" s="1125">
        <f t="shared" si="10"/>
        <v>0</v>
      </c>
      <c r="S109" s="1218"/>
    </row>
    <row r="110" spans="1:19" s="25" customFormat="1" ht="47.25" customHeight="1" x14ac:dyDescent="0.25">
      <c r="A110" s="1164"/>
      <c r="B110" s="1165" t="s">
        <v>156</v>
      </c>
      <c r="C110" s="1207" t="s">
        <v>152</v>
      </c>
      <c r="D110" s="1520"/>
      <c r="E110" s="1497"/>
      <c r="F110" s="1499"/>
      <c r="G110" s="1499"/>
      <c r="H110" s="1284"/>
      <c r="I110" s="1190"/>
      <c r="J110" s="1181"/>
      <c r="K110" s="1125">
        <f t="shared" si="9"/>
        <v>0</v>
      </c>
      <c r="L110" s="1125">
        <f t="shared" si="9"/>
        <v>0</v>
      </c>
      <c r="M110" s="1125">
        <f t="shared" si="9"/>
        <v>0</v>
      </c>
      <c r="N110" s="1218"/>
      <c r="O110" s="1181">
        <f t="shared" si="10"/>
        <v>0</v>
      </c>
      <c r="P110" s="1125">
        <f t="shared" si="10"/>
        <v>0</v>
      </c>
      <c r="Q110" s="1125">
        <f t="shared" si="10"/>
        <v>0</v>
      </c>
      <c r="R110" s="1125">
        <f t="shared" si="10"/>
        <v>0</v>
      </c>
      <c r="S110" s="1218"/>
    </row>
    <row r="111" spans="1:19" s="25" customFormat="1" ht="51" customHeight="1" x14ac:dyDescent="0.25">
      <c r="A111" s="1164"/>
      <c r="B111" s="1238" t="s">
        <v>157</v>
      </c>
      <c r="C111" s="1180"/>
      <c r="D111" s="1521"/>
      <c r="E111" s="1491"/>
      <c r="F111" s="1492"/>
      <c r="G111" s="1492"/>
      <c r="H111" s="1284"/>
      <c r="I111" s="1190"/>
      <c r="J111" s="1181"/>
      <c r="K111" s="1125">
        <f t="shared" si="9"/>
        <v>0</v>
      </c>
      <c r="L111" s="1125">
        <f t="shared" si="9"/>
        <v>0</v>
      </c>
      <c r="M111" s="1125">
        <f t="shared" si="9"/>
        <v>0</v>
      </c>
      <c r="N111" s="1218"/>
      <c r="O111" s="1181">
        <f t="shared" si="10"/>
        <v>0</v>
      </c>
      <c r="P111" s="1125">
        <f t="shared" si="10"/>
        <v>0</v>
      </c>
      <c r="Q111" s="1125">
        <f t="shared" si="10"/>
        <v>0</v>
      </c>
      <c r="R111" s="1125">
        <f t="shared" si="10"/>
        <v>0</v>
      </c>
      <c r="S111" s="1218"/>
    </row>
    <row r="112" spans="1:19" s="26" customFormat="1" ht="48" customHeight="1" x14ac:dyDescent="0.25">
      <c r="A112" s="1164"/>
      <c r="B112" s="1165" t="s">
        <v>151</v>
      </c>
      <c r="C112" s="1207" t="s">
        <v>152</v>
      </c>
      <c r="D112" s="1520"/>
      <c r="E112" s="1497"/>
      <c r="F112" s="1499"/>
      <c r="G112" s="1499"/>
      <c r="H112" s="1284"/>
      <c r="I112" s="1190"/>
      <c r="J112" s="1181"/>
      <c r="K112" s="1125">
        <f t="shared" si="9"/>
        <v>0</v>
      </c>
      <c r="L112" s="1125">
        <f t="shared" si="9"/>
        <v>0</v>
      </c>
      <c r="M112" s="1125">
        <f t="shared" si="9"/>
        <v>0</v>
      </c>
      <c r="N112" s="1218"/>
      <c r="O112" s="1181">
        <f t="shared" si="10"/>
        <v>0</v>
      </c>
      <c r="P112" s="1125">
        <f t="shared" si="10"/>
        <v>0</v>
      </c>
      <c r="Q112" s="1125">
        <f t="shared" si="10"/>
        <v>0</v>
      </c>
      <c r="R112" s="1125">
        <f t="shared" si="10"/>
        <v>0</v>
      </c>
      <c r="S112" s="1218"/>
    </row>
    <row r="113" spans="1:19" s="26" customFormat="1" ht="43.5" customHeight="1" x14ac:dyDescent="0.25">
      <c r="A113" s="1164"/>
      <c r="B113" s="1165" t="s">
        <v>153</v>
      </c>
      <c r="C113" s="1207" t="s">
        <v>152</v>
      </c>
      <c r="D113" s="1520"/>
      <c r="E113" s="1497"/>
      <c r="F113" s="1499"/>
      <c r="G113" s="1499"/>
      <c r="H113" s="1284"/>
      <c r="I113" s="1190"/>
      <c r="J113" s="1181"/>
      <c r="K113" s="1125">
        <f t="shared" si="9"/>
        <v>0</v>
      </c>
      <c r="L113" s="1125">
        <f t="shared" si="9"/>
        <v>0</v>
      </c>
      <c r="M113" s="1125">
        <f t="shared" si="9"/>
        <v>0</v>
      </c>
      <c r="N113" s="1218"/>
      <c r="O113" s="1181">
        <f t="shared" si="10"/>
        <v>0</v>
      </c>
      <c r="P113" s="1125">
        <f t="shared" si="10"/>
        <v>0</v>
      </c>
      <c r="Q113" s="1125">
        <f t="shared" si="10"/>
        <v>0</v>
      </c>
      <c r="R113" s="1125">
        <f t="shared" si="10"/>
        <v>0</v>
      </c>
      <c r="S113" s="1218"/>
    </row>
    <row r="114" spans="1:19" s="26" customFormat="1" ht="18" hidden="1" customHeight="1" x14ac:dyDescent="0.25">
      <c r="A114" s="1164"/>
      <c r="B114" s="1165" t="s">
        <v>154</v>
      </c>
      <c r="C114" s="1207" t="s">
        <v>152</v>
      </c>
      <c r="D114" s="1520"/>
      <c r="E114" s="1497"/>
      <c r="F114" s="1499"/>
      <c r="G114" s="1499"/>
      <c r="H114" s="1284"/>
      <c r="I114" s="1190"/>
      <c r="J114" s="1181"/>
      <c r="K114" s="1125">
        <f t="shared" si="9"/>
        <v>0</v>
      </c>
      <c r="L114" s="1125">
        <f t="shared" si="9"/>
        <v>0</v>
      </c>
      <c r="M114" s="1125">
        <f t="shared" si="9"/>
        <v>0</v>
      </c>
      <c r="N114" s="1218"/>
      <c r="O114" s="1181">
        <f t="shared" si="10"/>
        <v>0</v>
      </c>
      <c r="P114" s="1125">
        <f t="shared" si="10"/>
        <v>0</v>
      </c>
      <c r="Q114" s="1125">
        <f t="shared" si="10"/>
        <v>0</v>
      </c>
      <c r="R114" s="1125">
        <f t="shared" si="10"/>
        <v>0</v>
      </c>
      <c r="S114" s="1218"/>
    </row>
    <row r="115" spans="1:19" s="22" customFormat="1" ht="33.75" hidden="1" customHeight="1" x14ac:dyDescent="0.25">
      <c r="A115" s="1164"/>
      <c r="B115" s="1165" t="s">
        <v>155</v>
      </c>
      <c r="C115" s="1207" t="s">
        <v>152</v>
      </c>
      <c r="D115" s="1520"/>
      <c r="E115" s="1497"/>
      <c r="F115" s="1499"/>
      <c r="G115" s="1499"/>
      <c r="H115" s="1284"/>
      <c r="I115" s="1190"/>
      <c r="J115" s="1181"/>
      <c r="K115" s="1125">
        <f t="shared" si="9"/>
        <v>0</v>
      </c>
      <c r="L115" s="1125">
        <f t="shared" si="9"/>
        <v>0</v>
      </c>
      <c r="M115" s="1125">
        <f t="shared" si="9"/>
        <v>0</v>
      </c>
      <c r="N115" s="1218"/>
      <c r="O115" s="1181">
        <f t="shared" si="10"/>
        <v>0</v>
      </c>
      <c r="P115" s="1125">
        <f t="shared" si="10"/>
        <v>0</v>
      </c>
      <c r="Q115" s="1125">
        <f t="shared" si="10"/>
        <v>0</v>
      </c>
      <c r="R115" s="1125">
        <f t="shared" si="10"/>
        <v>0</v>
      </c>
      <c r="S115" s="1218"/>
    </row>
    <row r="116" spans="1:19" ht="18.75" hidden="1" customHeight="1" x14ac:dyDescent="0.25">
      <c r="A116" s="1164"/>
      <c r="B116" s="1165" t="s">
        <v>156</v>
      </c>
      <c r="C116" s="1207" t="s">
        <v>152</v>
      </c>
      <c r="D116" s="1520"/>
      <c r="E116" s="1497"/>
      <c r="F116" s="1499"/>
      <c r="G116" s="1499"/>
      <c r="H116" s="1284"/>
      <c r="I116" s="1190"/>
      <c r="J116" s="1181"/>
      <c r="K116" s="1125">
        <f t="shared" si="9"/>
        <v>0</v>
      </c>
      <c r="L116" s="1125">
        <f t="shared" si="9"/>
        <v>0</v>
      </c>
      <c r="M116" s="1125">
        <f t="shared" si="9"/>
        <v>0</v>
      </c>
      <c r="N116" s="1218"/>
      <c r="O116" s="1181">
        <f t="shared" si="10"/>
        <v>0</v>
      </c>
      <c r="P116" s="1125">
        <f t="shared" si="10"/>
        <v>0</v>
      </c>
      <c r="Q116" s="1125">
        <f t="shared" si="10"/>
        <v>0</v>
      </c>
      <c r="R116" s="1125">
        <f t="shared" si="10"/>
        <v>0</v>
      </c>
      <c r="S116" s="1218"/>
    </row>
    <row r="117" spans="1:19" ht="18.75" hidden="1" customHeight="1" x14ac:dyDescent="0.25">
      <c r="A117" s="1164"/>
      <c r="B117" s="1238" t="s">
        <v>158</v>
      </c>
      <c r="C117" s="1180"/>
      <c r="D117" s="1521"/>
      <c r="E117" s="1491"/>
      <c r="F117" s="1492"/>
      <c r="G117" s="1492"/>
      <c r="H117" s="1284"/>
      <c r="I117" s="1190"/>
      <c r="J117" s="1181"/>
      <c r="K117" s="1125">
        <f t="shared" si="9"/>
        <v>0</v>
      </c>
      <c r="L117" s="1125">
        <f t="shared" si="9"/>
        <v>0</v>
      </c>
      <c r="M117" s="1125">
        <f t="shared" si="9"/>
        <v>0</v>
      </c>
      <c r="N117" s="1218"/>
      <c r="O117" s="1181">
        <f t="shared" ref="O117:R168" si="11">D117</f>
        <v>0</v>
      </c>
      <c r="P117" s="1125">
        <f t="shared" si="11"/>
        <v>0</v>
      </c>
      <c r="Q117" s="1125">
        <f t="shared" si="11"/>
        <v>0</v>
      </c>
      <c r="R117" s="1125">
        <f t="shared" si="11"/>
        <v>0</v>
      </c>
      <c r="S117" s="1218"/>
    </row>
    <row r="118" spans="1:19" s="23" customFormat="1" ht="33.75" hidden="1" customHeight="1" x14ac:dyDescent="0.25">
      <c r="A118" s="1164"/>
      <c r="B118" s="1165" t="s">
        <v>151</v>
      </c>
      <c r="C118" s="1207" t="s">
        <v>152</v>
      </c>
      <c r="D118" s="1520"/>
      <c r="E118" s="1497"/>
      <c r="F118" s="1499"/>
      <c r="G118" s="1499"/>
      <c r="H118" s="1284"/>
      <c r="I118" s="1190"/>
      <c r="J118" s="1181"/>
      <c r="K118" s="1125">
        <f t="shared" si="9"/>
        <v>0</v>
      </c>
      <c r="L118" s="1125">
        <f t="shared" si="9"/>
        <v>0</v>
      </c>
      <c r="M118" s="1125">
        <f t="shared" si="9"/>
        <v>0</v>
      </c>
      <c r="N118" s="1218"/>
      <c r="O118" s="1181">
        <f t="shared" si="11"/>
        <v>0</v>
      </c>
      <c r="P118" s="1125">
        <f t="shared" si="11"/>
        <v>0</v>
      </c>
      <c r="Q118" s="1125">
        <f t="shared" si="11"/>
        <v>0</v>
      </c>
      <c r="R118" s="1125">
        <f t="shared" si="11"/>
        <v>0</v>
      </c>
      <c r="S118" s="1218"/>
    </row>
    <row r="119" spans="1:19" s="24" customFormat="1" ht="18.75" hidden="1" customHeight="1" x14ac:dyDescent="0.25">
      <c r="A119" s="1164"/>
      <c r="B119" s="1165" t="s">
        <v>153</v>
      </c>
      <c r="C119" s="1207" t="s">
        <v>152</v>
      </c>
      <c r="D119" s="1520"/>
      <c r="E119" s="1497"/>
      <c r="F119" s="1499"/>
      <c r="G119" s="1499"/>
      <c r="H119" s="1284"/>
      <c r="I119" s="1190"/>
      <c r="J119" s="1181"/>
      <c r="K119" s="1125">
        <f t="shared" si="9"/>
        <v>0</v>
      </c>
      <c r="L119" s="1125">
        <f t="shared" si="9"/>
        <v>0</v>
      </c>
      <c r="M119" s="1125">
        <f t="shared" si="9"/>
        <v>0</v>
      </c>
      <c r="N119" s="1218"/>
      <c r="O119" s="1181">
        <f t="shared" si="11"/>
        <v>0</v>
      </c>
      <c r="P119" s="1125">
        <f t="shared" si="11"/>
        <v>0</v>
      </c>
      <c r="Q119" s="1125">
        <f t="shared" si="11"/>
        <v>0</v>
      </c>
      <c r="R119" s="1125">
        <f t="shared" si="11"/>
        <v>0</v>
      </c>
      <c r="S119" s="1218"/>
    </row>
    <row r="120" spans="1:19" s="24" customFormat="1" ht="18.75" hidden="1" customHeight="1" x14ac:dyDescent="0.25">
      <c r="A120" s="1164"/>
      <c r="B120" s="1165" t="s">
        <v>154</v>
      </c>
      <c r="C120" s="1207" t="s">
        <v>152</v>
      </c>
      <c r="D120" s="1520"/>
      <c r="E120" s="1497"/>
      <c r="F120" s="1499"/>
      <c r="G120" s="1499"/>
      <c r="H120" s="1284"/>
      <c r="I120" s="1190"/>
      <c r="J120" s="1181"/>
      <c r="K120" s="1125">
        <f t="shared" si="9"/>
        <v>0</v>
      </c>
      <c r="L120" s="1125">
        <f t="shared" si="9"/>
        <v>0</v>
      </c>
      <c r="M120" s="1125">
        <f t="shared" si="9"/>
        <v>0</v>
      </c>
      <c r="N120" s="1218"/>
      <c r="O120" s="1181">
        <f t="shared" si="11"/>
        <v>0</v>
      </c>
      <c r="P120" s="1125">
        <f t="shared" si="11"/>
        <v>0</v>
      </c>
      <c r="Q120" s="1125">
        <f t="shared" si="11"/>
        <v>0</v>
      </c>
      <c r="R120" s="1125">
        <f t="shared" si="11"/>
        <v>0</v>
      </c>
      <c r="S120" s="1218"/>
    </row>
    <row r="121" spans="1:19" s="24" customFormat="1" ht="18.75" hidden="1" customHeight="1" x14ac:dyDescent="0.25">
      <c r="A121" s="1164"/>
      <c r="B121" s="1165" t="s">
        <v>155</v>
      </c>
      <c r="C121" s="1207" t="s">
        <v>152</v>
      </c>
      <c r="D121" s="1520"/>
      <c r="E121" s="1497"/>
      <c r="F121" s="1499"/>
      <c r="G121" s="1499"/>
      <c r="H121" s="1284"/>
      <c r="I121" s="1190"/>
      <c r="J121" s="1181"/>
      <c r="K121" s="1125">
        <f t="shared" si="9"/>
        <v>0</v>
      </c>
      <c r="L121" s="1125">
        <f t="shared" si="9"/>
        <v>0</v>
      </c>
      <c r="M121" s="1125">
        <f t="shared" si="9"/>
        <v>0</v>
      </c>
      <c r="N121" s="1218"/>
      <c r="O121" s="1181">
        <f t="shared" si="11"/>
        <v>0</v>
      </c>
      <c r="P121" s="1125">
        <f t="shared" si="11"/>
        <v>0</v>
      </c>
      <c r="Q121" s="1125">
        <f t="shared" si="11"/>
        <v>0</v>
      </c>
      <c r="R121" s="1125">
        <f t="shared" si="11"/>
        <v>0</v>
      </c>
      <c r="S121" s="1218"/>
    </row>
    <row r="122" spans="1:19" s="24" customFormat="1" ht="31.5" customHeight="1" x14ac:dyDescent="0.25">
      <c r="A122" s="1234"/>
      <c r="B122" s="1198" t="s">
        <v>1027</v>
      </c>
      <c r="C122" s="1214"/>
      <c r="D122" s="1500"/>
      <c r="E122" s="1501"/>
      <c r="F122" s="1502"/>
      <c r="G122" s="1502"/>
      <c r="H122" s="1503"/>
      <c r="I122" s="1190"/>
      <c r="J122" s="1189"/>
      <c r="K122" s="1175">
        <f t="shared" si="9"/>
        <v>0</v>
      </c>
      <c r="L122" s="1175">
        <f t="shared" si="9"/>
        <v>0</v>
      </c>
      <c r="M122" s="1175">
        <f t="shared" si="9"/>
        <v>0</v>
      </c>
      <c r="N122" s="1191"/>
      <c r="O122" s="1189">
        <f t="shared" si="11"/>
        <v>0</v>
      </c>
      <c r="P122" s="1175">
        <f t="shared" si="11"/>
        <v>0</v>
      </c>
      <c r="Q122" s="1175">
        <f t="shared" si="11"/>
        <v>0</v>
      </c>
      <c r="R122" s="1175">
        <f t="shared" si="11"/>
        <v>0</v>
      </c>
      <c r="S122" s="1191"/>
    </row>
    <row r="123" spans="1:19" s="24" customFormat="1" ht="46.5" customHeight="1" x14ac:dyDescent="0.25">
      <c r="A123" s="1164"/>
      <c r="B123" s="1239" t="s">
        <v>1028</v>
      </c>
      <c r="C123" s="1207" t="s">
        <v>380</v>
      </c>
      <c r="D123" s="1520"/>
      <c r="E123" s="1497"/>
      <c r="F123" s="1499"/>
      <c r="G123" s="1499"/>
      <c r="H123" s="1284"/>
      <c r="I123" s="1190"/>
      <c r="J123" s="1181"/>
      <c r="K123" s="1125">
        <f t="shared" si="9"/>
        <v>0</v>
      </c>
      <c r="L123" s="1125">
        <f t="shared" si="9"/>
        <v>0</v>
      </c>
      <c r="M123" s="1125">
        <f t="shared" si="9"/>
        <v>0</v>
      </c>
      <c r="N123" s="1218"/>
      <c r="O123" s="1181">
        <f t="shared" si="11"/>
        <v>0</v>
      </c>
      <c r="P123" s="1125">
        <f t="shared" si="11"/>
        <v>0</v>
      </c>
      <c r="Q123" s="1125">
        <f t="shared" si="11"/>
        <v>0</v>
      </c>
      <c r="R123" s="1125">
        <f t="shared" si="11"/>
        <v>0</v>
      </c>
      <c r="S123" s="1218"/>
    </row>
    <row r="124" spans="1:19" s="24" customFormat="1" ht="41.25" customHeight="1" x14ac:dyDescent="0.25">
      <c r="A124" s="1234"/>
      <c r="B124" s="1172" t="s">
        <v>188</v>
      </c>
      <c r="C124" s="1173"/>
      <c r="D124" s="1522"/>
      <c r="E124" s="1488"/>
      <c r="F124" s="1489"/>
      <c r="G124" s="1489"/>
      <c r="H124" s="1202"/>
      <c r="I124" s="1190"/>
      <c r="J124" s="1189"/>
      <c r="K124" s="1175">
        <f t="shared" si="9"/>
        <v>0</v>
      </c>
      <c r="L124" s="1175">
        <f t="shared" si="9"/>
        <v>0</v>
      </c>
      <c r="M124" s="1175">
        <f t="shared" si="9"/>
        <v>0</v>
      </c>
      <c r="N124" s="1191"/>
      <c r="O124" s="1189">
        <f t="shared" si="11"/>
        <v>0</v>
      </c>
      <c r="P124" s="1175">
        <f t="shared" si="11"/>
        <v>0</v>
      </c>
      <c r="Q124" s="1175">
        <f t="shared" si="11"/>
        <v>0</v>
      </c>
      <c r="R124" s="1175">
        <f t="shared" si="11"/>
        <v>0</v>
      </c>
      <c r="S124" s="1191"/>
    </row>
    <row r="125" spans="1:19" s="24" customFormat="1" ht="18.75" customHeight="1" x14ac:dyDescent="0.25">
      <c r="A125" s="1164"/>
      <c r="B125" s="1179" t="s">
        <v>190</v>
      </c>
      <c r="C125" s="1180" t="s">
        <v>50</v>
      </c>
      <c r="D125" s="1521"/>
      <c r="E125" s="1491"/>
      <c r="F125" s="1492"/>
      <c r="G125" s="1492"/>
      <c r="H125" s="1284"/>
      <c r="I125" s="1190"/>
      <c r="J125" s="1181"/>
      <c r="K125" s="1125">
        <f t="shared" si="9"/>
        <v>0</v>
      </c>
      <c r="L125" s="1125">
        <f t="shared" si="9"/>
        <v>0</v>
      </c>
      <c r="M125" s="1125">
        <f t="shared" si="9"/>
        <v>0</v>
      </c>
      <c r="N125" s="1218"/>
      <c r="O125" s="1181">
        <f t="shared" si="11"/>
        <v>0</v>
      </c>
      <c r="P125" s="1125">
        <f t="shared" si="11"/>
        <v>0</v>
      </c>
      <c r="Q125" s="1125">
        <f t="shared" si="11"/>
        <v>0</v>
      </c>
      <c r="R125" s="1125">
        <f t="shared" si="11"/>
        <v>0</v>
      </c>
      <c r="S125" s="1218"/>
    </row>
    <row r="126" spans="1:19" s="24" customFormat="1" ht="18.75" customHeight="1" thickBot="1" x14ac:dyDescent="0.3">
      <c r="A126" s="1164"/>
      <c r="B126" s="1179" t="s">
        <v>192</v>
      </c>
      <c r="C126" s="1180" t="s">
        <v>169</v>
      </c>
      <c r="D126" s="1521"/>
      <c r="E126" s="1491"/>
      <c r="F126" s="1492"/>
      <c r="G126" s="1492"/>
      <c r="H126" s="1284"/>
      <c r="I126" s="1190"/>
      <c r="J126" s="1181"/>
      <c r="K126" s="1125">
        <f t="shared" ref="K126:M168" si="12">E126</f>
        <v>0</v>
      </c>
      <c r="L126" s="1125">
        <f t="shared" si="12"/>
        <v>0</v>
      </c>
      <c r="M126" s="1125">
        <f t="shared" si="12"/>
        <v>0</v>
      </c>
      <c r="N126" s="1218"/>
      <c r="O126" s="1181">
        <f t="shared" si="11"/>
        <v>0</v>
      </c>
      <c r="P126" s="1125">
        <f t="shared" si="11"/>
        <v>0</v>
      </c>
      <c r="Q126" s="1125">
        <f t="shared" si="11"/>
        <v>0</v>
      </c>
      <c r="R126" s="1125">
        <f t="shared" si="11"/>
        <v>0</v>
      </c>
      <c r="S126" s="1240"/>
    </row>
    <row r="127" spans="1:19" s="24" customFormat="1" ht="18.75" customHeight="1" thickBot="1" x14ac:dyDescent="0.3">
      <c r="A127" s="2326" t="s">
        <v>1573</v>
      </c>
      <c r="B127" s="2327"/>
      <c r="C127" s="1241"/>
      <c r="D127" s="1523"/>
      <c r="E127" s="1524"/>
      <c r="F127" s="1525"/>
      <c r="G127" s="1525"/>
      <c r="H127" s="1244">
        <f>H59++H64+H68+H82+H84+H87+H88+H94</f>
        <v>0</v>
      </c>
      <c r="I127" s="1245"/>
      <c r="J127" s="1242"/>
      <c r="K127" s="1243">
        <f t="shared" si="12"/>
        <v>0</v>
      </c>
      <c r="L127" s="1243">
        <f t="shared" si="12"/>
        <v>0</v>
      </c>
      <c r="M127" s="1243">
        <f t="shared" si="12"/>
        <v>0</v>
      </c>
      <c r="N127" s="1244"/>
      <c r="O127" s="1242">
        <f t="shared" si="11"/>
        <v>0</v>
      </c>
      <c r="P127" s="1243">
        <f t="shared" si="11"/>
        <v>0</v>
      </c>
      <c r="Q127" s="1246">
        <f t="shared" si="11"/>
        <v>0</v>
      </c>
      <c r="R127" s="1246">
        <f t="shared" si="11"/>
        <v>0</v>
      </c>
      <c r="S127" s="1244"/>
    </row>
    <row r="128" spans="1:19" s="24" customFormat="1" ht="18.75" customHeight="1" thickBot="1" x14ac:dyDescent="0.3">
      <c r="A128" s="1247" t="s">
        <v>778</v>
      </c>
      <c r="B128" s="1248"/>
      <c r="C128" s="1249"/>
      <c r="D128" s="1526"/>
      <c r="E128" s="1527"/>
      <c r="F128" s="1528"/>
      <c r="G128" s="1528"/>
      <c r="H128" s="1529"/>
      <c r="I128" s="1253"/>
      <c r="J128" s="1250"/>
      <c r="K128" s="1251"/>
      <c r="L128" s="1251"/>
      <c r="M128" s="1251"/>
      <c r="N128" s="1252"/>
      <c r="O128" s="1250"/>
      <c r="P128" s="1251"/>
      <c r="Q128" s="1254"/>
      <c r="R128" s="1254"/>
      <c r="S128" s="1252"/>
    </row>
    <row r="129" spans="1:19" s="24" customFormat="1" ht="90.75" customHeight="1" x14ac:dyDescent="0.25">
      <c r="A129" s="1255">
        <v>1</v>
      </c>
      <c r="B129" s="1481" t="s">
        <v>537</v>
      </c>
      <c r="C129" s="1256"/>
      <c r="D129" s="1530"/>
      <c r="E129" s="1531"/>
      <c r="F129" s="1532"/>
      <c r="G129" s="1532"/>
      <c r="H129" s="1533">
        <f>_xlfn.CEILING.MATH(SUM(H130:H142),100)</f>
        <v>0</v>
      </c>
      <c r="I129" s="2328"/>
      <c r="J129" s="1257"/>
      <c r="K129" s="1258">
        <f t="shared" ref="K129:M143" si="13">E129</f>
        <v>0</v>
      </c>
      <c r="L129" s="1258">
        <f t="shared" si="13"/>
        <v>0</v>
      </c>
      <c r="M129" s="1258">
        <f t="shared" si="13"/>
        <v>0</v>
      </c>
      <c r="N129" s="1259"/>
      <c r="O129" s="1257">
        <f t="shared" ref="O129:R143" si="14">D129</f>
        <v>0</v>
      </c>
      <c r="P129" s="1258">
        <f t="shared" si="14"/>
        <v>0</v>
      </c>
      <c r="Q129" s="1260">
        <f t="shared" si="14"/>
        <v>0</v>
      </c>
      <c r="R129" s="1260">
        <f t="shared" si="14"/>
        <v>0</v>
      </c>
      <c r="S129" s="1259"/>
    </row>
    <row r="130" spans="1:19" s="23" customFormat="1" ht="60.75" customHeight="1" x14ac:dyDescent="0.25">
      <c r="A130" s="1164" t="s">
        <v>118</v>
      </c>
      <c r="B130" s="1261" t="s">
        <v>954</v>
      </c>
      <c r="C130" s="1207"/>
      <c r="D130" s="1520"/>
      <c r="E130" s="1497"/>
      <c r="F130" s="1499"/>
      <c r="G130" s="1499"/>
      <c r="H130" s="1284"/>
      <c r="I130" s="2329"/>
      <c r="J130" s="1181"/>
      <c r="K130" s="1125">
        <f t="shared" si="13"/>
        <v>0</v>
      </c>
      <c r="L130" s="1125">
        <f t="shared" si="13"/>
        <v>0</v>
      </c>
      <c r="M130" s="1125">
        <f t="shared" si="13"/>
        <v>0</v>
      </c>
      <c r="N130" s="1218"/>
      <c r="O130" s="1181">
        <f t="shared" si="14"/>
        <v>0</v>
      </c>
      <c r="P130" s="1125">
        <f t="shared" si="14"/>
        <v>0</v>
      </c>
      <c r="Q130" s="1183">
        <f t="shared" si="14"/>
        <v>0</v>
      </c>
      <c r="R130" s="1183">
        <f t="shared" si="14"/>
        <v>0</v>
      </c>
      <c r="S130" s="1218"/>
    </row>
    <row r="131" spans="1:19" s="24" customFormat="1" ht="27.75" customHeight="1" x14ac:dyDescent="0.25">
      <c r="A131" s="1164" t="s">
        <v>120</v>
      </c>
      <c r="B131" s="1261" t="s">
        <v>955</v>
      </c>
      <c r="C131" s="1207"/>
      <c r="D131" s="1520"/>
      <c r="E131" s="1497"/>
      <c r="F131" s="1499"/>
      <c r="G131" s="1499"/>
      <c r="H131" s="1284"/>
      <c r="I131" s="2329"/>
      <c r="J131" s="1181"/>
      <c r="K131" s="1125">
        <f t="shared" si="13"/>
        <v>0</v>
      </c>
      <c r="L131" s="1125">
        <f t="shared" si="13"/>
        <v>0</v>
      </c>
      <c r="M131" s="1125">
        <f t="shared" si="13"/>
        <v>0</v>
      </c>
      <c r="N131" s="1218"/>
      <c r="O131" s="1181">
        <f t="shared" si="14"/>
        <v>0</v>
      </c>
      <c r="P131" s="1125">
        <f t="shared" si="14"/>
        <v>0</v>
      </c>
      <c r="Q131" s="1183">
        <f t="shared" si="14"/>
        <v>0</v>
      </c>
      <c r="R131" s="1183">
        <f t="shared" si="14"/>
        <v>0</v>
      </c>
      <c r="S131" s="1218"/>
    </row>
    <row r="132" spans="1:19" s="24" customFormat="1" ht="15.75" x14ac:dyDescent="0.25">
      <c r="A132" s="1164" t="s">
        <v>122</v>
      </c>
      <c r="B132" s="1261" t="s">
        <v>956</v>
      </c>
      <c r="C132" s="1207"/>
      <c r="D132" s="1520"/>
      <c r="E132" s="1497"/>
      <c r="F132" s="1499"/>
      <c r="G132" s="1499"/>
      <c r="H132" s="1284"/>
      <c r="I132" s="2329"/>
      <c r="J132" s="1181"/>
      <c r="K132" s="1125">
        <f t="shared" si="13"/>
        <v>0</v>
      </c>
      <c r="L132" s="1125">
        <f t="shared" si="13"/>
        <v>0</v>
      </c>
      <c r="M132" s="1125">
        <f t="shared" si="13"/>
        <v>0</v>
      </c>
      <c r="N132" s="1218"/>
      <c r="O132" s="1181">
        <f t="shared" si="14"/>
        <v>0</v>
      </c>
      <c r="P132" s="1125">
        <f t="shared" si="14"/>
        <v>0</v>
      </c>
      <c r="Q132" s="1183">
        <f t="shared" si="14"/>
        <v>0</v>
      </c>
      <c r="R132" s="1183">
        <f t="shared" si="14"/>
        <v>0</v>
      </c>
      <c r="S132" s="1218"/>
    </row>
    <row r="133" spans="1:19" s="24" customFormat="1" ht="31.5" x14ac:dyDescent="0.25">
      <c r="A133" s="1164" t="s">
        <v>124</v>
      </c>
      <c r="B133" s="1261" t="s">
        <v>957</v>
      </c>
      <c r="C133" s="1207"/>
      <c r="D133" s="1520"/>
      <c r="E133" s="1497"/>
      <c r="F133" s="1499"/>
      <c r="G133" s="1499"/>
      <c r="H133" s="1284"/>
      <c r="I133" s="2329"/>
      <c r="J133" s="1181"/>
      <c r="K133" s="1125">
        <f t="shared" si="13"/>
        <v>0</v>
      </c>
      <c r="L133" s="1125">
        <f t="shared" si="13"/>
        <v>0</v>
      </c>
      <c r="M133" s="1125">
        <f t="shared" si="13"/>
        <v>0</v>
      </c>
      <c r="N133" s="1218"/>
      <c r="O133" s="1181">
        <f t="shared" si="14"/>
        <v>0</v>
      </c>
      <c r="P133" s="1125">
        <f t="shared" si="14"/>
        <v>0</v>
      </c>
      <c r="Q133" s="1183">
        <f t="shared" si="14"/>
        <v>0</v>
      </c>
      <c r="R133" s="1183">
        <f t="shared" si="14"/>
        <v>0</v>
      </c>
      <c r="S133" s="1218"/>
    </row>
    <row r="134" spans="1:19" s="24" customFormat="1" ht="15.75" x14ac:dyDescent="0.25">
      <c r="A134" s="1164" t="s">
        <v>125</v>
      </c>
      <c r="B134" s="1261"/>
      <c r="C134" s="1207"/>
      <c r="D134" s="1520"/>
      <c r="E134" s="1497"/>
      <c r="F134" s="1499"/>
      <c r="G134" s="1499"/>
      <c r="H134" s="1284"/>
      <c r="I134" s="2329"/>
      <c r="J134" s="1181"/>
      <c r="K134" s="1125">
        <f t="shared" si="13"/>
        <v>0</v>
      </c>
      <c r="L134" s="1125">
        <f t="shared" si="13"/>
        <v>0</v>
      </c>
      <c r="M134" s="1125">
        <f t="shared" si="13"/>
        <v>0</v>
      </c>
      <c r="N134" s="1218"/>
      <c r="O134" s="1181">
        <f t="shared" si="14"/>
        <v>0</v>
      </c>
      <c r="P134" s="1125">
        <f t="shared" si="14"/>
        <v>0</v>
      </c>
      <c r="Q134" s="1183">
        <f t="shared" si="14"/>
        <v>0</v>
      </c>
      <c r="R134" s="1183">
        <f t="shared" si="14"/>
        <v>0</v>
      </c>
      <c r="S134" s="1218"/>
    </row>
    <row r="135" spans="1:19" s="23" customFormat="1" ht="49.5" customHeight="1" x14ac:dyDescent="0.25">
      <c r="A135" s="1164" t="s">
        <v>126</v>
      </c>
      <c r="B135" s="1261"/>
      <c r="C135" s="1207"/>
      <c r="D135" s="1520"/>
      <c r="E135" s="1497"/>
      <c r="F135" s="1499"/>
      <c r="G135" s="1499"/>
      <c r="H135" s="1284"/>
      <c r="I135" s="2329"/>
      <c r="J135" s="1181"/>
      <c r="K135" s="1125">
        <f t="shared" si="13"/>
        <v>0</v>
      </c>
      <c r="L135" s="1125">
        <f t="shared" si="13"/>
        <v>0</v>
      </c>
      <c r="M135" s="1125">
        <f t="shared" si="13"/>
        <v>0</v>
      </c>
      <c r="N135" s="1218"/>
      <c r="O135" s="1181">
        <f t="shared" si="14"/>
        <v>0</v>
      </c>
      <c r="P135" s="1125">
        <f t="shared" si="14"/>
        <v>0</v>
      </c>
      <c r="Q135" s="1183">
        <f t="shared" si="14"/>
        <v>0</v>
      </c>
      <c r="R135" s="1183">
        <f t="shared" si="14"/>
        <v>0</v>
      </c>
      <c r="S135" s="1218"/>
    </row>
    <row r="136" spans="1:19" s="24" customFormat="1" ht="18" customHeight="1" x14ac:dyDescent="0.25">
      <c r="A136" s="1164" t="s">
        <v>127</v>
      </c>
      <c r="B136" s="1261"/>
      <c r="C136" s="1207"/>
      <c r="D136" s="1520"/>
      <c r="E136" s="1497"/>
      <c r="F136" s="1499"/>
      <c r="G136" s="1499"/>
      <c r="H136" s="1284"/>
      <c r="I136" s="2329"/>
      <c r="J136" s="1181"/>
      <c r="K136" s="1125">
        <f t="shared" si="13"/>
        <v>0</v>
      </c>
      <c r="L136" s="1125">
        <f t="shared" si="13"/>
        <v>0</v>
      </c>
      <c r="M136" s="1125">
        <f t="shared" si="13"/>
        <v>0</v>
      </c>
      <c r="N136" s="1218"/>
      <c r="O136" s="1181">
        <f t="shared" si="14"/>
        <v>0</v>
      </c>
      <c r="P136" s="1125">
        <f t="shared" si="14"/>
        <v>0</v>
      </c>
      <c r="Q136" s="1183">
        <f t="shared" si="14"/>
        <v>0</v>
      </c>
      <c r="R136" s="1183">
        <f t="shared" si="14"/>
        <v>0</v>
      </c>
      <c r="S136" s="1218"/>
    </row>
    <row r="137" spans="1:19" s="24" customFormat="1" ht="68.25" customHeight="1" x14ac:dyDescent="0.25">
      <c r="A137" s="1164" t="s">
        <v>946</v>
      </c>
      <c r="B137" s="1261"/>
      <c r="C137" s="1207"/>
      <c r="D137" s="1520"/>
      <c r="E137" s="1497"/>
      <c r="F137" s="1499"/>
      <c r="G137" s="1499"/>
      <c r="H137" s="1284"/>
      <c r="I137" s="2329"/>
      <c r="J137" s="1181"/>
      <c r="K137" s="1125">
        <f t="shared" si="13"/>
        <v>0</v>
      </c>
      <c r="L137" s="1125">
        <f t="shared" si="13"/>
        <v>0</v>
      </c>
      <c r="M137" s="1125">
        <f t="shared" si="13"/>
        <v>0</v>
      </c>
      <c r="N137" s="1218"/>
      <c r="O137" s="1181">
        <f t="shared" si="14"/>
        <v>0</v>
      </c>
      <c r="P137" s="1125">
        <f t="shared" si="14"/>
        <v>0</v>
      </c>
      <c r="Q137" s="1183">
        <f t="shared" si="14"/>
        <v>0</v>
      </c>
      <c r="R137" s="1183">
        <f t="shared" si="14"/>
        <v>0</v>
      </c>
      <c r="S137" s="1218"/>
    </row>
    <row r="138" spans="1:19" s="24" customFormat="1" ht="18" customHeight="1" x14ac:dyDescent="0.25">
      <c r="A138" s="1164" t="s">
        <v>1571</v>
      </c>
      <c r="B138" s="1261"/>
      <c r="C138" s="1207"/>
      <c r="D138" s="1520"/>
      <c r="E138" s="1497"/>
      <c r="F138" s="1499"/>
      <c r="G138" s="1499"/>
      <c r="H138" s="1284"/>
      <c r="I138" s="2329"/>
      <c r="J138" s="1181"/>
      <c r="K138" s="1125">
        <f t="shared" si="13"/>
        <v>0</v>
      </c>
      <c r="L138" s="1125">
        <f t="shared" si="13"/>
        <v>0</v>
      </c>
      <c r="M138" s="1125">
        <f t="shared" si="13"/>
        <v>0</v>
      </c>
      <c r="N138" s="1218"/>
      <c r="O138" s="1181">
        <f t="shared" si="14"/>
        <v>0</v>
      </c>
      <c r="P138" s="1125">
        <f t="shared" si="14"/>
        <v>0</v>
      </c>
      <c r="Q138" s="1183">
        <f t="shared" si="14"/>
        <v>0</v>
      </c>
      <c r="R138" s="1183">
        <f t="shared" si="14"/>
        <v>0</v>
      </c>
      <c r="S138" s="1218"/>
    </row>
    <row r="139" spans="1:19" s="24" customFormat="1" ht="18" customHeight="1" x14ac:dyDescent="0.25">
      <c r="A139" s="1164" t="s">
        <v>1574</v>
      </c>
      <c r="B139" s="1261"/>
      <c r="C139" s="1207"/>
      <c r="D139" s="1520"/>
      <c r="E139" s="1497"/>
      <c r="F139" s="1499"/>
      <c r="G139" s="1499"/>
      <c r="H139" s="1284"/>
      <c r="I139" s="2329"/>
      <c r="J139" s="1181"/>
      <c r="K139" s="1125">
        <f t="shared" si="13"/>
        <v>0</v>
      </c>
      <c r="L139" s="1125">
        <f t="shared" si="13"/>
        <v>0</v>
      </c>
      <c r="M139" s="1125">
        <f t="shared" si="13"/>
        <v>0</v>
      </c>
      <c r="N139" s="1218"/>
      <c r="O139" s="1181">
        <f t="shared" si="14"/>
        <v>0</v>
      </c>
      <c r="P139" s="1125">
        <f t="shared" si="14"/>
        <v>0</v>
      </c>
      <c r="Q139" s="1183">
        <f t="shared" si="14"/>
        <v>0</v>
      </c>
      <c r="R139" s="1183">
        <f t="shared" si="14"/>
        <v>0</v>
      </c>
      <c r="S139" s="1218"/>
    </row>
    <row r="140" spans="1:19" s="24" customFormat="1" ht="23.25" customHeight="1" x14ac:dyDescent="0.25">
      <c r="A140" s="1164" t="s">
        <v>1575</v>
      </c>
      <c r="B140" s="1261"/>
      <c r="C140" s="1207"/>
      <c r="D140" s="1520"/>
      <c r="E140" s="1497"/>
      <c r="F140" s="1499"/>
      <c r="G140" s="1499"/>
      <c r="H140" s="1284"/>
      <c r="I140" s="2329"/>
      <c r="J140" s="1181"/>
      <c r="K140" s="1125">
        <f t="shared" si="13"/>
        <v>0</v>
      </c>
      <c r="L140" s="1125">
        <f t="shared" si="13"/>
        <v>0</v>
      </c>
      <c r="M140" s="1125">
        <f t="shared" si="13"/>
        <v>0</v>
      </c>
      <c r="N140" s="1218"/>
      <c r="O140" s="1181">
        <f t="shared" si="14"/>
        <v>0</v>
      </c>
      <c r="P140" s="1125">
        <f t="shared" si="14"/>
        <v>0</v>
      </c>
      <c r="Q140" s="1183">
        <f t="shared" si="14"/>
        <v>0</v>
      </c>
      <c r="R140" s="1183">
        <f t="shared" si="14"/>
        <v>0</v>
      </c>
      <c r="S140" s="1218"/>
    </row>
    <row r="141" spans="1:19" s="23" customFormat="1" ht="22.5" customHeight="1" x14ac:dyDescent="0.25">
      <c r="A141" s="1164" t="s">
        <v>1576</v>
      </c>
      <c r="B141" s="1261"/>
      <c r="C141" s="1207"/>
      <c r="D141" s="1520"/>
      <c r="E141" s="1497"/>
      <c r="F141" s="1499"/>
      <c r="G141" s="1499"/>
      <c r="H141" s="1284"/>
      <c r="I141" s="2329"/>
      <c r="J141" s="1181"/>
      <c r="K141" s="1125">
        <f t="shared" si="13"/>
        <v>0</v>
      </c>
      <c r="L141" s="1125">
        <f t="shared" si="13"/>
        <v>0</v>
      </c>
      <c r="M141" s="1125">
        <f t="shared" si="13"/>
        <v>0</v>
      </c>
      <c r="N141" s="1218"/>
      <c r="O141" s="1181">
        <f t="shared" si="14"/>
        <v>0</v>
      </c>
      <c r="P141" s="1125">
        <f t="shared" si="14"/>
        <v>0</v>
      </c>
      <c r="Q141" s="1183">
        <f t="shared" si="14"/>
        <v>0</v>
      </c>
      <c r="R141" s="1183">
        <f t="shared" si="14"/>
        <v>0</v>
      </c>
      <c r="S141" s="1218"/>
    </row>
    <row r="142" spans="1:19" s="23" customFormat="1" ht="33" customHeight="1" thickBot="1" x14ac:dyDescent="0.3">
      <c r="A142" s="1164" t="s">
        <v>1577</v>
      </c>
      <c r="B142" s="1261" t="s">
        <v>235</v>
      </c>
      <c r="C142" s="1207"/>
      <c r="D142" s="1520"/>
      <c r="E142" s="1497"/>
      <c r="F142" s="1499"/>
      <c r="G142" s="1499"/>
      <c r="H142" s="1284"/>
      <c r="I142" s="2330"/>
      <c r="J142" s="1181"/>
      <c r="K142" s="1125">
        <f t="shared" si="13"/>
        <v>0</v>
      </c>
      <c r="L142" s="1125">
        <f t="shared" si="13"/>
        <v>0</v>
      </c>
      <c r="M142" s="1125">
        <f t="shared" si="13"/>
        <v>0</v>
      </c>
      <c r="N142" s="1218"/>
      <c r="O142" s="1181">
        <f t="shared" si="14"/>
        <v>0</v>
      </c>
      <c r="P142" s="1125">
        <f t="shared" si="14"/>
        <v>0</v>
      </c>
      <c r="Q142" s="1183">
        <f t="shared" si="14"/>
        <v>0</v>
      </c>
      <c r="R142" s="1183">
        <f t="shared" si="14"/>
        <v>0</v>
      </c>
      <c r="S142" s="1218"/>
    </row>
    <row r="143" spans="1:19" s="23" customFormat="1" ht="32.25" customHeight="1" thickBot="1" x14ac:dyDescent="0.3">
      <c r="A143" s="2331" t="s">
        <v>1573</v>
      </c>
      <c r="B143" s="2332"/>
      <c r="C143" s="1262"/>
      <c r="D143" s="1534"/>
      <c r="E143" s="1535"/>
      <c r="F143" s="1536"/>
      <c r="G143" s="1536"/>
      <c r="H143" s="1265">
        <f>H129</f>
        <v>0</v>
      </c>
      <c r="I143" s="1266"/>
      <c r="J143" s="1263"/>
      <c r="K143" s="1264">
        <f t="shared" si="13"/>
        <v>0</v>
      </c>
      <c r="L143" s="1264">
        <f t="shared" si="13"/>
        <v>0</v>
      </c>
      <c r="M143" s="1264">
        <f t="shared" si="13"/>
        <v>0</v>
      </c>
      <c r="N143" s="1265"/>
      <c r="O143" s="1263">
        <f t="shared" si="14"/>
        <v>0</v>
      </c>
      <c r="P143" s="1264">
        <f t="shared" si="14"/>
        <v>0</v>
      </c>
      <c r="Q143" s="1267">
        <f t="shared" si="14"/>
        <v>0</v>
      </c>
      <c r="R143" s="1267">
        <f t="shared" si="14"/>
        <v>0</v>
      </c>
      <c r="S143" s="1265"/>
    </row>
    <row r="144" spans="1:19" s="23" customFormat="1" ht="18.75" customHeight="1" thickBot="1" x14ac:dyDescent="0.3">
      <c r="A144" s="1268" t="s">
        <v>778</v>
      </c>
      <c r="B144" s="1269"/>
      <c r="C144" s="1270"/>
      <c r="D144" s="1537"/>
      <c r="E144" s="1538"/>
      <c r="F144" s="1539"/>
      <c r="G144" s="1539"/>
      <c r="H144" s="1540"/>
      <c r="I144" s="1274"/>
      <c r="J144" s="1271"/>
      <c r="K144" s="1272"/>
      <c r="L144" s="1272"/>
      <c r="M144" s="1272"/>
      <c r="N144" s="1273"/>
      <c r="O144" s="1271"/>
      <c r="P144" s="1272"/>
      <c r="Q144" s="1275"/>
      <c r="R144" s="1275"/>
      <c r="S144" s="1273"/>
    </row>
    <row r="145" spans="1:19" s="23" customFormat="1" ht="32.25" customHeight="1" x14ac:dyDescent="0.25">
      <c r="A145" s="1276" t="s">
        <v>414</v>
      </c>
      <c r="B145" s="1277" t="s">
        <v>193</v>
      </c>
      <c r="C145" s="1278"/>
      <c r="D145" s="1541"/>
      <c r="E145" s="1542"/>
      <c r="F145" s="1543"/>
      <c r="G145" s="1543"/>
      <c r="H145" s="1544">
        <f>CEILING(SUM(H146:H156),100)</f>
        <v>13600</v>
      </c>
      <c r="I145" s="1282"/>
      <c r="J145" s="1279"/>
      <c r="K145" s="1280">
        <f t="shared" ref="K145:M167" si="15">E145</f>
        <v>0</v>
      </c>
      <c r="L145" s="1280">
        <f t="shared" si="15"/>
        <v>0</v>
      </c>
      <c r="M145" s="1280">
        <f t="shared" si="15"/>
        <v>0</v>
      </c>
      <c r="N145" s="1281"/>
      <c r="O145" s="1279">
        <f t="shared" ref="O145:R167" si="16">D145</f>
        <v>0</v>
      </c>
      <c r="P145" s="1280">
        <f t="shared" si="16"/>
        <v>0</v>
      </c>
      <c r="Q145" s="1283">
        <f t="shared" si="16"/>
        <v>0</v>
      </c>
      <c r="R145" s="1283">
        <f t="shared" si="16"/>
        <v>0</v>
      </c>
      <c r="S145" s="1281"/>
    </row>
    <row r="146" spans="1:19" s="23" customFormat="1" ht="18" hidden="1" customHeight="1" x14ac:dyDescent="0.25">
      <c r="A146" s="1164" t="s">
        <v>118</v>
      </c>
      <c r="B146" s="1206" t="s">
        <v>195</v>
      </c>
      <c r="C146" s="1207" t="s">
        <v>951</v>
      </c>
      <c r="D146" s="2014">
        <v>23.55</v>
      </c>
      <c r="E146" s="1497"/>
      <c r="F146" s="1499"/>
      <c r="G146" s="1499"/>
      <c r="H146" s="1284"/>
      <c r="I146" s="1190"/>
      <c r="J146" s="1187"/>
      <c r="K146" s="1133">
        <f t="shared" si="15"/>
        <v>0</v>
      </c>
      <c r="L146" s="1133">
        <f t="shared" si="15"/>
        <v>0</v>
      </c>
      <c r="M146" s="1133">
        <f t="shared" si="15"/>
        <v>0</v>
      </c>
      <c r="N146" s="1134"/>
      <c r="O146" s="1187">
        <f t="shared" si="16"/>
        <v>23.55</v>
      </c>
      <c r="P146" s="1133">
        <f t="shared" si="16"/>
        <v>0</v>
      </c>
      <c r="Q146" s="1194">
        <f t="shared" si="16"/>
        <v>0</v>
      </c>
      <c r="R146" s="1194">
        <f t="shared" si="16"/>
        <v>0</v>
      </c>
      <c r="S146" s="1134"/>
    </row>
    <row r="147" spans="1:19" s="23" customFormat="1" ht="18" hidden="1" customHeight="1" x14ac:dyDescent="0.25">
      <c r="A147" s="1164" t="s">
        <v>120</v>
      </c>
      <c r="B147" s="1206" t="s">
        <v>197</v>
      </c>
      <c r="C147" s="1207" t="s">
        <v>951</v>
      </c>
      <c r="D147" s="2014">
        <v>7.68</v>
      </c>
      <c r="E147" s="1497"/>
      <c r="F147" s="1499"/>
      <c r="G147" s="1499"/>
      <c r="H147" s="1284"/>
      <c r="I147" s="1190"/>
      <c r="J147" s="1187"/>
      <c r="K147" s="1133">
        <f t="shared" si="15"/>
        <v>0</v>
      </c>
      <c r="L147" s="1133">
        <f t="shared" si="15"/>
        <v>0</v>
      </c>
      <c r="M147" s="1133">
        <f t="shared" si="15"/>
        <v>0</v>
      </c>
      <c r="N147" s="1134"/>
      <c r="O147" s="1187">
        <f t="shared" si="16"/>
        <v>7.68</v>
      </c>
      <c r="P147" s="1133">
        <f t="shared" si="16"/>
        <v>0</v>
      </c>
      <c r="Q147" s="1194">
        <f t="shared" si="16"/>
        <v>0</v>
      </c>
      <c r="R147" s="1194">
        <f t="shared" si="16"/>
        <v>0</v>
      </c>
      <c r="S147" s="1134"/>
    </row>
    <row r="148" spans="1:19" s="23" customFormat="1" ht="18" hidden="1" customHeight="1" x14ac:dyDescent="0.25">
      <c r="A148" s="1164" t="s">
        <v>122</v>
      </c>
      <c r="B148" s="1206" t="s">
        <v>199</v>
      </c>
      <c r="C148" s="1180" t="s">
        <v>169</v>
      </c>
      <c r="D148" s="1546">
        <v>1</v>
      </c>
      <c r="E148" s="1547">
        <f>192.28*1.2</f>
        <v>230.73599999999999</v>
      </c>
      <c r="F148" s="1492"/>
      <c r="G148" s="1492"/>
      <c r="H148" s="1284">
        <f>D146*D148*E148</f>
        <v>5433.8328000000001</v>
      </c>
      <c r="I148" s="1190"/>
      <c r="J148" s="1187"/>
      <c r="K148" s="1133">
        <f t="shared" si="15"/>
        <v>230.73599999999999</v>
      </c>
      <c r="L148" s="1133">
        <f t="shared" si="15"/>
        <v>0</v>
      </c>
      <c r="M148" s="1133">
        <f t="shared" si="15"/>
        <v>0</v>
      </c>
      <c r="N148" s="1134"/>
      <c r="O148" s="1187">
        <f t="shared" si="16"/>
        <v>1</v>
      </c>
      <c r="P148" s="1133">
        <f t="shared" si="16"/>
        <v>230.73599999999999</v>
      </c>
      <c r="Q148" s="1194">
        <f t="shared" si="16"/>
        <v>0</v>
      </c>
      <c r="R148" s="1194">
        <f t="shared" si="16"/>
        <v>0</v>
      </c>
      <c r="S148" s="1134"/>
    </row>
    <row r="149" spans="1:19" s="23" customFormat="1" ht="18" hidden="1" customHeight="1" x14ac:dyDescent="0.25">
      <c r="A149" s="1164" t="s">
        <v>124</v>
      </c>
      <c r="B149" s="1206" t="s">
        <v>201</v>
      </c>
      <c r="C149" s="1180" t="s">
        <v>169</v>
      </c>
      <c r="D149" s="1546">
        <v>1</v>
      </c>
      <c r="E149" s="1547">
        <f>192.28*1.2</f>
        <v>230.73599999999999</v>
      </c>
      <c r="F149" s="1492"/>
      <c r="G149" s="1492"/>
      <c r="H149" s="1284">
        <f>D147*D149*E149</f>
        <v>1772.0524799999998</v>
      </c>
      <c r="I149" s="1190"/>
      <c r="J149" s="1187"/>
      <c r="K149" s="1133">
        <f t="shared" si="15"/>
        <v>230.73599999999999</v>
      </c>
      <c r="L149" s="1133">
        <f t="shared" si="15"/>
        <v>0</v>
      </c>
      <c r="M149" s="1133">
        <f t="shared" si="15"/>
        <v>0</v>
      </c>
      <c r="N149" s="1134"/>
      <c r="O149" s="1187">
        <f t="shared" si="16"/>
        <v>1</v>
      </c>
      <c r="P149" s="1133">
        <f t="shared" si="16"/>
        <v>230.73599999999999</v>
      </c>
      <c r="Q149" s="1194">
        <f t="shared" si="16"/>
        <v>0</v>
      </c>
      <c r="R149" s="1194">
        <f t="shared" si="16"/>
        <v>0</v>
      </c>
      <c r="S149" s="1134"/>
    </row>
    <row r="150" spans="1:19" s="23" customFormat="1" ht="18" hidden="1" customHeight="1" x14ac:dyDescent="0.25">
      <c r="A150" s="1164" t="s">
        <v>125</v>
      </c>
      <c r="B150" s="1206" t="s">
        <v>203</v>
      </c>
      <c r="C150" s="1180" t="s">
        <v>169</v>
      </c>
      <c r="D150" s="1546">
        <v>3</v>
      </c>
      <c r="E150" s="1547">
        <f>230.56*1.2</f>
        <v>276.67199999999997</v>
      </c>
      <c r="F150" s="1492"/>
      <c r="G150" s="1492"/>
      <c r="H150" s="1284">
        <f>D147*D150*E150</f>
        <v>6374.5228799999986</v>
      </c>
      <c r="I150" s="1190"/>
      <c r="J150" s="1187"/>
      <c r="K150" s="1133">
        <f t="shared" si="15"/>
        <v>276.67199999999997</v>
      </c>
      <c r="L150" s="1133">
        <f t="shared" si="15"/>
        <v>0</v>
      </c>
      <c r="M150" s="1133">
        <f t="shared" si="15"/>
        <v>0</v>
      </c>
      <c r="N150" s="1134"/>
      <c r="O150" s="1187">
        <f t="shared" si="16"/>
        <v>3</v>
      </c>
      <c r="P150" s="1133">
        <f t="shared" si="16"/>
        <v>276.67199999999997</v>
      </c>
      <c r="Q150" s="1194">
        <f t="shared" si="16"/>
        <v>0</v>
      </c>
      <c r="R150" s="1194">
        <f t="shared" si="16"/>
        <v>0</v>
      </c>
      <c r="S150" s="1134"/>
    </row>
    <row r="151" spans="1:19" s="23" customFormat="1" ht="18" hidden="1" customHeight="1" x14ac:dyDescent="0.25">
      <c r="A151" s="1164" t="s">
        <v>126</v>
      </c>
      <c r="B151" s="1206" t="s">
        <v>205</v>
      </c>
      <c r="C151" s="1207" t="s">
        <v>206</v>
      </c>
      <c r="D151" s="1545"/>
      <c r="E151" s="1547">
        <f>418.95*1.2</f>
        <v>502.73999999999995</v>
      </c>
      <c r="F151" s="1499"/>
      <c r="G151" s="1499"/>
      <c r="H151" s="1284">
        <f t="shared" ref="H151:H156" si="17">D151*E151</f>
        <v>0</v>
      </c>
      <c r="I151" s="1190"/>
      <c r="J151" s="1187"/>
      <c r="K151" s="1133">
        <f t="shared" si="15"/>
        <v>502.73999999999995</v>
      </c>
      <c r="L151" s="1133">
        <f t="shared" si="15"/>
        <v>0</v>
      </c>
      <c r="M151" s="1133">
        <f t="shared" si="15"/>
        <v>0</v>
      </c>
      <c r="N151" s="1134"/>
      <c r="O151" s="1187">
        <f t="shared" si="16"/>
        <v>0</v>
      </c>
      <c r="P151" s="1133">
        <f t="shared" si="16"/>
        <v>502.73999999999995</v>
      </c>
      <c r="Q151" s="1194">
        <f t="shared" si="16"/>
        <v>0</v>
      </c>
      <c r="R151" s="1194">
        <f t="shared" si="16"/>
        <v>0</v>
      </c>
      <c r="S151" s="1134"/>
    </row>
    <row r="152" spans="1:19" s="23" customFormat="1" ht="18" hidden="1" customHeight="1" x14ac:dyDescent="0.25">
      <c r="A152" s="1164" t="s">
        <v>127</v>
      </c>
      <c r="B152" s="1206" t="s">
        <v>208</v>
      </c>
      <c r="C152" s="1207" t="s">
        <v>206</v>
      </c>
      <c r="D152" s="1545"/>
      <c r="E152" s="1547">
        <f>621.95*1.2</f>
        <v>746.34</v>
      </c>
      <c r="F152" s="1499"/>
      <c r="G152" s="1499"/>
      <c r="H152" s="1284">
        <f t="shared" si="17"/>
        <v>0</v>
      </c>
      <c r="I152" s="1190"/>
      <c r="J152" s="1187"/>
      <c r="K152" s="1133">
        <f t="shared" si="15"/>
        <v>746.34</v>
      </c>
      <c r="L152" s="1133">
        <f t="shared" si="15"/>
        <v>0</v>
      </c>
      <c r="M152" s="1133">
        <f t="shared" si="15"/>
        <v>0</v>
      </c>
      <c r="N152" s="1134"/>
      <c r="O152" s="1187">
        <f t="shared" si="16"/>
        <v>0</v>
      </c>
      <c r="P152" s="1133">
        <f t="shared" si="16"/>
        <v>746.34</v>
      </c>
      <c r="Q152" s="1194">
        <f t="shared" si="16"/>
        <v>0</v>
      </c>
      <c r="R152" s="1194">
        <f t="shared" si="16"/>
        <v>0</v>
      </c>
      <c r="S152" s="1134"/>
    </row>
    <row r="153" spans="1:19" s="23" customFormat="1" ht="18" hidden="1" customHeight="1" x14ac:dyDescent="0.25">
      <c r="A153" s="1164" t="s">
        <v>946</v>
      </c>
      <c r="B153" s="1206" t="s">
        <v>210</v>
      </c>
      <c r="C153" s="1207" t="s">
        <v>206</v>
      </c>
      <c r="D153" s="1545"/>
      <c r="E153" s="1547">
        <f>870.45*1.2</f>
        <v>1044.54</v>
      </c>
      <c r="F153" s="1499"/>
      <c r="G153" s="1499"/>
      <c r="H153" s="1284">
        <f t="shared" si="17"/>
        <v>0</v>
      </c>
      <c r="I153" s="1190"/>
      <c r="J153" s="1187"/>
      <c r="K153" s="1133">
        <f t="shared" si="15"/>
        <v>1044.54</v>
      </c>
      <c r="L153" s="1133">
        <f t="shared" si="15"/>
        <v>0</v>
      </c>
      <c r="M153" s="1133">
        <f t="shared" si="15"/>
        <v>0</v>
      </c>
      <c r="N153" s="1134"/>
      <c r="O153" s="1187">
        <f t="shared" si="16"/>
        <v>0</v>
      </c>
      <c r="P153" s="1133">
        <f t="shared" si="16"/>
        <v>1044.54</v>
      </c>
      <c r="Q153" s="1194">
        <f t="shared" si="16"/>
        <v>0</v>
      </c>
      <c r="R153" s="1194">
        <f t="shared" si="16"/>
        <v>0</v>
      </c>
      <c r="S153" s="1134"/>
    </row>
    <row r="154" spans="1:19" s="23" customFormat="1" ht="34.5" customHeight="1" x14ac:dyDescent="0.25">
      <c r="A154" s="1164" t="s">
        <v>1571</v>
      </c>
      <c r="B154" s="1206" t="s">
        <v>212</v>
      </c>
      <c r="C154" s="1207" t="s">
        <v>213</v>
      </c>
      <c r="D154" s="1545"/>
      <c r="E154" s="1547"/>
      <c r="F154" s="1499"/>
      <c r="G154" s="1499"/>
      <c r="H154" s="1284">
        <f t="shared" si="17"/>
        <v>0</v>
      </c>
      <c r="I154" s="1190"/>
      <c r="J154" s="1187"/>
      <c r="K154" s="1133">
        <f t="shared" si="15"/>
        <v>0</v>
      </c>
      <c r="L154" s="1133">
        <f t="shared" si="15"/>
        <v>0</v>
      </c>
      <c r="M154" s="1133">
        <f t="shared" si="15"/>
        <v>0</v>
      </c>
      <c r="N154" s="1134"/>
      <c r="O154" s="1187">
        <f t="shared" si="16"/>
        <v>0</v>
      </c>
      <c r="P154" s="1133">
        <f t="shared" si="16"/>
        <v>0</v>
      </c>
      <c r="Q154" s="1194">
        <f t="shared" si="16"/>
        <v>0</v>
      </c>
      <c r="R154" s="1194">
        <f t="shared" si="16"/>
        <v>0</v>
      </c>
      <c r="S154" s="1134"/>
    </row>
    <row r="155" spans="1:19" s="23" customFormat="1" ht="34.5" customHeight="1" x14ac:dyDescent="0.25">
      <c r="A155" s="1164" t="s">
        <v>1574</v>
      </c>
      <c r="B155" s="1206" t="s">
        <v>215</v>
      </c>
      <c r="C155" s="1207" t="s">
        <v>213</v>
      </c>
      <c r="D155" s="1545"/>
      <c r="E155" s="1547">
        <f>2735.95*1.2</f>
        <v>3283.14</v>
      </c>
      <c r="F155" s="1499"/>
      <c r="G155" s="1499"/>
      <c r="H155" s="1284">
        <f t="shared" si="17"/>
        <v>0</v>
      </c>
      <c r="I155" s="1190"/>
      <c r="J155" s="1187"/>
      <c r="K155" s="1133">
        <f t="shared" si="15"/>
        <v>3283.14</v>
      </c>
      <c r="L155" s="1133">
        <f t="shared" si="15"/>
        <v>0</v>
      </c>
      <c r="M155" s="1133">
        <f t="shared" si="15"/>
        <v>0</v>
      </c>
      <c r="N155" s="1134"/>
      <c r="O155" s="1187">
        <f t="shared" si="16"/>
        <v>0</v>
      </c>
      <c r="P155" s="1133">
        <f t="shared" si="16"/>
        <v>3283.14</v>
      </c>
      <c r="Q155" s="1194">
        <f t="shared" si="16"/>
        <v>0</v>
      </c>
      <c r="R155" s="1194">
        <f t="shared" si="16"/>
        <v>0</v>
      </c>
      <c r="S155" s="1134"/>
    </row>
    <row r="156" spans="1:19" s="23" customFormat="1" ht="34.5" customHeight="1" x14ac:dyDescent="0.25">
      <c r="A156" s="1164" t="s">
        <v>1575</v>
      </c>
      <c r="B156" s="1206" t="s">
        <v>217</v>
      </c>
      <c r="C156" s="1207" t="s">
        <v>213</v>
      </c>
      <c r="D156" s="1545"/>
      <c r="E156" s="1547">
        <f>3830.02*1.2</f>
        <v>4596.0239999999994</v>
      </c>
      <c r="F156" s="1499"/>
      <c r="G156" s="1499"/>
      <c r="H156" s="1284">
        <f t="shared" si="17"/>
        <v>0</v>
      </c>
      <c r="I156" s="1190"/>
      <c r="J156" s="1187"/>
      <c r="K156" s="1133">
        <f t="shared" si="15"/>
        <v>4596.0239999999994</v>
      </c>
      <c r="L156" s="1133">
        <f t="shared" si="15"/>
        <v>0</v>
      </c>
      <c r="M156" s="1133">
        <f t="shared" si="15"/>
        <v>0</v>
      </c>
      <c r="N156" s="1134"/>
      <c r="O156" s="1187">
        <f t="shared" si="16"/>
        <v>0</v>
      </c>
      <c r="P156" s="1133">
        <f t="shared" si="16"/>
        <v>4596.0239999999994</v>
      </c>
      <c r="Q156" s="1194">
        <f t="shared" si="16"/>
        <v>0</v>
      </c>
      <c r="R156" s="1194">
        <f t="shared" si="16"/>
        <v>0</v>
      </c>
      <c r="S156" s="1134"/>
    </row>
    <row r="157" spans="1:19" s="23" customFormat="1" ht="34.5" customHeight="1" x14ac:dyDescent="0.25">
      <c r="A157" s="1276" t="s">
        <v>480</v>
      </c>
      <c r="B157" s="1285" t="s">
        <v>952</v>
      </c>
      <c r="C157" s="1286"/>
      <c r="D157" s="1548"/>
      <c r="E157" s="1549"/>
      <c r="F157" s="1550"/>
      <c r="G157" s="1550"/>
      <c r="H157" s="1551">
        <f>SUM(H158:H161)</f>
        <v>0</v>
      </c>
      <c r="I157" s="1290"/>
      <c r="J157" s="1287"/>
      <c r="K157" s="1288">
        <f t="shared" si="15"/>
        <v>0</v>
      </c>
      <c r="L157" s="1288">
        <f t="shared" si="15"/>
        <v>0</v>
      </c>
      <c r="M157" s="1288">
        <f t="shared" si="15"/>
        <v>0</v>
      </c>
      <c r="N157" s="1289"/>
      <c r="O157" s="1287">
        <f t="shared" si="16"/>
        <v>0</v>
      </c>
      <c r="P157" s="1288">
        <f t="shared" si="16"/>
        <v>0</v>
      </c>
      <c r="Q157" s="1291">
        <f t="shared" si="16"/>
        <v>0</v>
      </c>
      <c r="R157" s="1291">
        <f t="shared" si="16"/>
        <v>0</v>
      </c>
      <c r="S157" s="1289"/>
    </row>
    <row r="158" spans="1:19" s="23" customFormat="1" ht="56.25" customHeight="1" x14ac:dyDescent="0.25">
      <c r="A158" s="1164" t="s">
        <v>130</v>
      </c>
      <c r="B158" s="1179" t="s">
        <v>219</v>
      </c>
      <c r="C158" s="1180" t="s">
        <v>50</v>
      </c>
      <c r="D158" s="1546"/>
      <c r="E158" s="1133">
        <v>5228</v>
      </c>
      <c r="F158" s="1492"/>
      <c r="G158" s="1492"/>
      <c r="H158" s="1284">
        <f>CEILING(D158*E158*12,100)</f>
        <v>0</v>
      </c>
      <c r="I158" s="1190"/>
      <c r="J158" s="1187"/>
      <c r="K158" s="1133">
        <f t="shared" si="15"/>
        <v>5228</v>
      </c>
      <c r="L158" s="1133">
        <f t="shared" si="15"/>
        <v>0</v>
      </c>
      <c r="M158" s="1133">
        <f t="shared" si="15"/>
        <v>0</v>
      </c>
      <c r="N158" s="1134"/>
      <c r="O158" s="1187">
        <f t="shared" si="16"/>
        <v>0</v>
      </c>
      <c r="P158" s="1133">
        <f t="shared" si="16"/>
        <v>5228</v>
      </c>
      <c r="Q158" s="1194">
        <f t="shared" si="16"/>
        <v>0</v>
      </c>
      <c r="R158" s="1194">
        <f t="shared" si="16"/>
        <v>0</v>
      </c>
      <c r="S158" s="1134"/>
    </row>
    <row r="159" spans="1:19" s="23" customFormat="1" ht="34.5" customHeight="1" x14ac:dyDescent="0.25">
      <c r="A159" s="1164" t="s">
        <v>136</v>
      </c>
      <c r="B159" s="1179" t="s">
        <v>221</v>
      </c>
      <c r="C159" s="1180" t="s">
        <v>50</v>
      </c>
      <c r="D159" s="1546"/>
      <c r="E159" s="1292">
        <f>8285*1.046</f>
        <v>8666.11</v>
      </c>
      <c r="F159" s="1492"/>
      <c r="G159" s="1492"/>
      <c r="H159" s="1284">
        <f>CEILING(D159*E159*12,100)</f>
        <v>0</v>
      </c>
      <c r="I159" s="1190"/>
      <c r="J159" s="1187"/>
      <c r="K159" s="1133">
        <f t="shared" si="15"/>
        <v>8666.11</v>
      </c>
      <c r="L159" s="1133">
        <f t="shared" si="15"/>
        <v>0</v>
      </c>
      <c r="M159" s="1133">
        <f t="shared" si="15"/>
        <v>0</v>
      </c>
      <c r="N159" s="1134"/>
      <c r="O159" s="1187">
        <f t="shared" si="16"/>
        <v>0</v>
      </c>
      <c r="P159" s="1133">
        <f t="shared" si="16"/>
        <v>8666.11</v>
      </c>
      <c r="Q159" s="1194">
        <f t="shared" si="16"/>
        <v>0</v>
      </c>
      <c r="R159" s="1194">
        <f t="shared" si="16"/>
        <v>0</v>
      </c>
      <c r="S159" s="1134"/>
    </row>
    <row r="160" spans="1:19" s="23" customFormat="1" ht="34.5" customHeight="1" x14ac:dyDescent="0.25">
      <c r="A160" s="1164" t="s">
        <v>139</v>
      </c>
      <c r="B160" s="1179" t="s">
        <v>223</v>
      </c>
      <c r="C160" s="1180" t="s">
        <v>50</v>
      </c>
      <c r="D160" s="1546"/>
      <c r="E160" s="1133">
        <v>42179</v>
      </c>
      <c r="F160" s="1492"/>
      <c r="G160" s="1492"/>
      <c r="H160" s="1284">
        <f>CEILING(D160*E160*12,100)</f>
        <v>0</v>
      </c>
      <c r="I160" s="1190"/>
      <c r="J160" s="1187"/>
      <c r="K160" s="1133">
        <f t="shared" si="15"/>
        <v>42179</v>
      </c>
      <c r="L160" s="1133">
        <f t="shared" si="15"/>
        <v>0</v>
      </c>
      <c r="M160" s="1133">
        <f t="shared" si="15"/>
        <v>0</v>
      </c>
      <c r="N160" s="1134"/>
      <c r="O160" s="1187">
        <f t="shared" si="16"/>
        <v>0</v>
      </c>
      <c r="P160" s="1133">
        <f t="shared" si="16"/>
        <v>42179</v>
      </c>
      <c r="Q160" s="1194">
        <f t="shared" si="16"/>
        <v>0</v>
      </c>
      <c r="R160" s="1194">
        <f t="shared" si="16"/>
        <v>0</v>
      </c>
      <c r="S160" s="1134"/>
    </row>
    <row r="161" spans="1:19" s="23" customFormat="1" ht="34.5" customHeight="1" x14ac:dyDescent="0.25">
      <c r="A161" s="1164" t="s">
        <v>142</v>
      </c>
      <c r="B161" s="1179" t="s">
        <v>923</v>
      </c>
      <c r="C161" s="1180" t="s">
        <v>225</v>
      </c>
      <c r="D161" s="1546"/>
      <c r="E161" s="1292">
        <f>22779*1.046</f>
        <v>23826.834000000003</v>
      </c>
      <c r="F161" s="1492"/>
      <c r="G161" s="1492"/>
      <c r="H161" s="1284">
        <f>MROUND(D161*E161,100)</f>
        <v>0</v>
      </c>
      <c r="I161" s="1190"/>
      <c r="J161" s="1187"/>
      <c r="K161" s="1133">
        <f t="shared" si="15"/>
        <v>23826.834000000003</v>
      </c>
      <c r="L161" s="1133">
        <f t="shared" si="15"/>
        <v>0</v>
      </c>
      <c r="M161" s="1133">
        <f t="shared" si="15"/>
        <v>0</v>
      </c>
      <c r="N161" s="1134"/>
      <c r="O161" s="1187">
        <f t="shared" si="16"/>
        <v>0</v>
      </c>
      <c r="P161" s="1133">
        <f t="shared" si="16"/>
        <v>23826.834000000003</v>
      </c>
      <c r="Q161" s="1194">
        <f t="shared" si="16"/>
        <v>0</v>
      </c>
      <c r="R161" s="1194">
        <f t="shared" si="16"/>
        <v>0</v>
      </c>
      <c r="S161" s="1134"/>
    </row>
    <row r="162" spans="1:19" s="23" customFormat="1" ht="34.5" customHeight="1" x14ac:dyDescent="0.25">
      <c r="A162" s="1276" t="s">
        <v>481</v>
      </c>
      <c r="B162" s="1277" t="s">
        <v>953</v>
      </c>
      <c r="C162" s="1278"/>
      <c r="D162" s="1541"/>
      <c r="E162" s="1542"/>
      <c r="F162" s="1543"/>
      <c r="G162" s="1543"/>
      <c r="H162" s="1544">
        <f>SUM(H163:H166)</f>
        <v>85300</v>
      </c>
      <c r="I162" s="1290"/>
      <c r="J162" s="1287"/>
      <c r="K162" s="1288">
        <f t="shared" si="15"/>
        <v>0</v>
      </c>
      <c r="L162" s="1288">
        <f t="shared" si="15"/>
        <v>0</v>
      </c>
      <c r="M162" s="1288">
        <f t="shared" si="15"/>
        <v>0</v>
      </c>
      <c r="N162" s="1289"/>
      <c r="O162" s="1287">
        <f t="shared" si="16"/>
        <v>0</v>
      </c>
      <c r="P162" s="1288">
        <f t="shared" si="16"/>
        <v>0</v>
      </c>
      <c r="Q162" s="1291">
        <f t="shared" si="16"/>
        <v>0</v>
      </c>
      <c r="R162" s="1291">
        <f t="shared" si="16"/>
        <v>0</v>
      </c>
      <c r="S162" s="1289"/>
    </row>
    <row r="163" spans="1:19" s="22" customFormat="1" ht="24.75" customHeight="1" x14ac:dyDescent="0.25">
      <c r="A163" s="1164" t="s">
        <v>160</v>
      </c>
      <c r="B163" s="1206" t="s">
        <v>227</v>
      </c>
      <c r="C163" s="1207" t="s">
        <v>162</v>
      </c>
      <c r="D163" s="1545">
        <f>454.2+880.6+72.4+119.3+27.9+27.8+26.1+30.5+29.7+31.1+30.8+59.7+27.5+28.2+12.5+13.1+12.8</f>
        <v>1884.1999999999998</v>
      </c>
      <c r="E163" s="1293">
        <v>0.8</v>
      </c>
      <c r="F163" s="1125"/>
      <c r="G163" s="1125"/>
      <c r="H163" s="1284">
        <f>MROUND(D163*E163*D164,100)</f>
        <v>18100</v>
      </c>
      <c r="I163" s="1190"/>
      <c r="J163" s="1181"/>
      <c r="K163" s="1125">
        <f t="shared" si="15"/>
        <v>0.8</v>
      </c>
      <c r="L163" s="1125">
        <f t="shared" si="15"/>
        <v>0</v>
      </c>
      <c r="M163" s="1125">
        <f t="shared" si="15"/>
        <v>0</v>
      </c>
      <c r="N163" s="1218"/>
      <c r="O163" s="1181">
        <f t="shared" si="16"/>
        <v>1884.1999999999998</v>
      </c>
      <c r="P163" s="1125">
        <f t="shared" si="16"/>
        <v>0.8</v>
      </c>
      <c r="Q163" s="1183">
        <f t="shared" si="16"/>
        <v>0</v>
      </c>
      <c r="R163" s="1183">
        <f t="shared" si="16"/>
        <v>0</v>
      </c>
      <c r="S163" s="1218"/>
    </row>
    <row r="164" spans="1:19" ht="15.75" x14ac:dyDescent="0.25">
      <c r="A164" s="1164" t="s">
        <v>163</v>
      </c>
      <c r="B164" s="1206" t="s">
        <v>228</v>
      </c>
      <c r="C164" s="1180" t="s">
        <v>169</v>
      </c>
      <c r="D164" s="1546">
        <v>12</v>
      </c>
      <c r="E164" s="1293"/>
      <c r="F164" s="1125"/>
      <c r="G164" s="1181"/>
      <c r="H164" s="1284"/>
      <c r="I164" s="1190"/>
      <c r="J164" s="1181"/>
      <c r="K164" s="1125">
        <f t="shared" si="15"/>
        <v>0</v>
      </c>
      <c r="L164" s="1125">
        <f t="shared" si="15"/>
        <v>0</v>
      </c>
      <c r="M164" s="1125">
        <f t="shared" si="15"/>
        <v>0</v>
      </c>
      <c r="N164" s="1218"/>
      <c r="O164" s="1181">
        <f t="shared" si="16"/>
        <v>12</v>
      </c>
      <c r="P164" s="1125">
        <f t="shared" si="16"/>
        <v>0</v>
      </c>
      <c r="Q164" s="1183">
        <f t="shared" si="16"/>
        <v>0</v>
      </c>
      <c r="R164" s="1183">
        <f t="shared" si="16"/>
        <v>0</v>
      </c>
      <c r="S164" s="1218"/>
    </row>
    <row r="165" spans="1:19" ht="15.75" x14ac:dyDescent="0.25">
      <c r="A165" s="1164" t="s">
        <v>165</v>
      </c>
      <c r="B165" s="1206" t="s">
        <v>230</v>
      </c>
      <c r="C165" s="1207" t="s">
        <v>162</v>
      </c>
      <c r="D165" s="1545">
        <f>1496+1795.7</f>
        <v>3291.7</v>
      </c>
      <c r="E165" s="1293">
        <v>0.85</v>
      </c>
      <c r="F165" s="1125"/>
      <c r="G165" s="1125"/>
      <c r="H165" s="1284">
        <f>MROUND(E165*D165*D166,100)</f>
        <v>67200</v>
      </c>
      <c r="I165" s="1190"/>
      <c r="J165" s="1181"/>
      <c r="K165" s="1125">
        <f t="shared" si="15"/>
        <v>0.85</v>
      </c>
      <c r="L165" s="1125">
        <f t="shared" si="15"/>
        <v>0</v>
      </c>
      <c r="M165" s="1125">
        <f t="shared" si="15"/>
        <v>0</v>
      </c>
      <c r="N165" s="1218"/>
      <c r="O165" s="1181">
        <f t="shared" si="16"/>
        <v>3291.7</v>
      </c>
      <c r="P165" s="1125">
        <f t="shared" si="16"/>
        <v>0.85</v>
      </c>
      <c r="Q165" s="1183">
        <f t="shared" si="16"/>
        <v>0</v>
      </c>
      <c r="R165" s="1183">
        <f t="shared" si="16"/>
        <v>0</v>
      </c>
      <c r="S165" s="1218"/>
    </row>
    <row r="166" spans="1:19" ht="15.75" x14ac:dyDescent="0.25">
      <c r="A166" s="1164" t="s">
        <v>167</v>
      </c>
      <c r="B166" s="1206" t="s">
        <v>232</v>
      </c>
      <c r="C166" s="1180" t="s">
        <v>169</v>
      </c>
      <c r="D166" s="1546">
        <v>24</v>
      </c>
      <c r="E166" s="1293"/>
      <c r="F166" s="1125"/>
      <c r="G166" s="1181"/>
      <c r="H166" s="1218"/>
      <c r="I166" s="1190"/>
      <c r="J166" s="1181"/>
      <c r="K166" s="1125">
        <f t="shared" si="15"/>
        <v>0</v>
      </c>
      <c r="L166" s="1125">
        <f t="shared" si="15"/>
        <v>0</v>
      </c>
      <c r="M166" s="1125">
        <f t="shared" si="15"/>
        <v>0</v>
      </c>
      <c r="N166" s="1218"/>
      <c r="O166" s="1181">
        <f t="shared" si="16"/>
        <v>24</v>
      </c>
      <c r="P166" s="1125">
        <f t="shared" si="16"/>
        <v>0</v>
      </c>
      <c r="Q166" s="1183">
        <f t="shared" si="16"/>
        <v>0</v>
      </c>
      <c r="R166" s="1183">
        <f t="shared" si="16"/>
        <v>0</v>
      </c>
      <c r="S166" s="1218"/>
    </row>
    <row r="167" spans="1:19" ht="16.5" thickBot="1" x14ac:dyDescent="0.3">
      <c r="A167" s="1294">
        <v>4</v>
      </c>
      <c r="B167" s="1277" t="s">
        <v>67</v>
      </c>
      <c r="C167" s="1295" t="s">
        <v>225</v>
      </c>
      <c r="D167" s="1552"/>
      <c r="E167" s="1553"/>
      <c r="F167" s="1554"/>
      <c r="G167" s="1554"/>
      <c r="H167" s="1555">
        <f>D167*E167</f>
        <v>0</v>
      </c>
      <c r="I167" s="1282"/>
      <c r="J167" s="1296"/>
      <c r="K167" s="1297">
        <f t="shared" si="15"/>
        <v>0</v>
      </c>
      <c r="L167" s="1297">
        <f t="shared" si="15"/>
        <v>0</v>
      </c>
      <c r="M167" s="1297">
        <f t="shared" si="15"/>
        <v>0</v>
      </c>
      <c r="N167" s="1289"/>
      <c r="O167" s="1296">
        <f t="shared" si="16"/>
        <v>0</v>
      </c>
      <c r="P167" s="1297">
        <f t="shared" si="16"/>
        <v>0</v>
      </c>
      <c r="Q167" s="1298">
        <f t="shared" si="16"/>
        <v>0</v>
      </c>
      <c r="R167" s="1298">
        <f t="shared" si="16"/>
        <v>0</v>
      </c>
      <c r="S167" s="1289"/>
    </row>
    <row r="168" spans="1:19" ht="16.5" customHeight="1" thickBot="1" x14ac:dyDescent="0.3">
      <c r="A168" s="2333" t="s">
        <v>1573</v>
      </c>
      <c r="B168" s="2334"/>
      <c r="C168" s="1299"/>
      <c r="D168" s="1556"/>
      <c r="E168" s="1557"/>
      <c r="F168" s="1994"/>
      <c r="G168" s="1994"/>
      <c r="H168" s="1302">
        <f>H145+H157+H162+H167+H49</f>
        <v>176300</v>
      </c>
      <c r="I168" s="1303"/>
      <c r="J168" s="1300"/>
      <c r="K168" s="1301">
        <f t="shared" si="12"/>
        <v>0</v>
      </c>
      <c r="L168" s="1301">
        <f t="shared" si="12"/>
        <v>0</v>
      </c>
      <c r="M168" s="1301">
        <f t="shared" si="12"/>
        <v>0</v>
      </c>
      <c r="N168" s="1302"/>
      <c r="O168" s="1300">
        <f t="shared" si="11"/>
        <v>0</v>
      </c>
      <c r="P168" s="1301">
        <f t="shared" si="11"/>
        <v>0</v>
      </c>
      <c r="Q168" s="1304">
        <f t="shared" si="11"/>
        <v>0</v>
      </c>
      <c r="R168" s="1304">
        <f t="shared" si="11"/>
        <v>0</v>
      </c>
      <c r="S168" s="1302"/>
    </row>
    <row r="169" spans="1:19" ht="16.5" customHeight="1" thickBot="1" x14ac:dyDescent="0.3">
      <c r="A169" s="2333" t="s">
        <v>1578</v>
      </c>
      <c r="B169" s="2334"/>
      <c r="C169" s="1299"/>
      <c r="D169" s="1556"/>
      <c r="E169" s="1557"/>
      <c r="F169" s="1994"/>
      <c r="G169" s="1994"/>
      <c r="H169" s="1302">
        <f>H127+H143+H168</f>
        <v>176300</v>
      </c>
      <c r="I169" s="1303"/>
      <c r="J169" s="1300"/>
      <c r="K169" s="1301">
        <f t="shared" ref="K169:M169" si="18">E169</f>
        <v>0</v>
      </c>
      <c r="L169" s="1301">
        <f t="shared" si="18"/>
        <v>0</v>
      </c>
      <c r="M169" s="1301">
        <f t="shared" si="18"/>
        <v>0</v>
      </c>
      <c r="N169" s="1302"/>
      <c r="O169" s="1300">
        <f t="shared" ref="O169:R169" si="19">D169</f>
        <v>0</v>
      </c>
      <c r="P169" s="1301">
        <f t="shared" si="19"/>
        <v>0</v>
      </c>
      <c r="Q169" s="1304">
        <f t="shared" si="19"/>
        <v>0</v>
      </c>
      <c r="R169" s="1304">
        <f t="shared" si="19"/>
        <v>0</v>
      </c>
      <c r="S169" s="1302"/>
    </row>
  </sheetData>
  <customSheetViews>
    <customSheetView guid="{30716F4C-E2EB-4CBA-BC4C-E3731007C035}" scale="50" hiddenRows="1">
      <selection activeCell="A4" sqref="A4:A6"/>
      <pageMargins left="0.74803149606299213" right="0.74803149606299213" top="0.24" bottom="0.24" header="0.28000000000000003" footer="0.24"/>
      <pageSetup paperSize="9" scale="55" orientation="portrait" r:id="rId1"/>
      <headerFooter alignWithMargins="0"/>
    </customSheetView>
    <customSheetView guid="{4660ED57-C31A-43C4-A05C-DF263EC238D0}" scale="50" hiddenRows="1">
      <selection activeCell="A4" sqref="A4:A6"/>
      <pageMargins left="0.74803149606299213" right="0.74803149606299213" top="0.24" bottom="0.24" header="0.28000000000000003" footer="0.24"/>
      <pageSetup paperSize="9" scale="55" orientation="portrait" r:id="rId2"/>
      <headerFooter alignWithMargins="0"/>
    </customSheetView>
    <customSheetView guid="{B72699BC-299D-42B7-A978-9B23F399AA23}" scale="50" hiddenRows="1" topLeftCell="A154">
      <selection activeCell="A4" sqref="A4:A6"/>
      <pageMargins left="0.74803149606299213" right="0.74803149606299213" top="0.24" bottom="0.24" header="0.28000000000000003" footer="0.24"/>
      <pageSetup paperSize="9" scale="55" orientation="portrait" r:id="rId3"/>
      <headerFooter alignWithMargins="0"/>
    </customSheetView>
    <customSheetView guid="{0E06F122-7DC3-4CE3-AFC9-AD85662B9271}" scale="50" hiddenRows="1">
      <selection activeCell="A4" sqref="A4:A6"/>
      <pageMargins left="0.74803149606299213" right="0.74803149606299213" top="0.24" bottom="0.24" header="0.28000000000000003" footer="0.24"/>
      <pageSetup paperSize="9" scale="55" orientation="portrait" r:id="rId4"/>
      <headerFooter alignWithMargins="0"/>
    </customSheetView>
  </customSheetViews>
  <mergeCells count="25">
    <mergeCell ref="A1:B1"/>
    <mergeCell ref="C1:F1"/>
    <mergeCell ref="G1:H1"/>
    <mergeCell ref="A2:D2"/>
    <mergeCell ref="A3:D3"/>
    <mergeCell ref="A41:B41"/>
    <mergeCell ref="I4:I5"/>
    <mergeCell ref="J4:N5"/>
    <mergeCell ref="O4:S5"/>
    <mergeCell ref="A44:A46"/>
    <mergeCell ref="B44:B46"/>
    <mergeCell ref="C44:C46"/>
    <mergeCell ref="D44:H45"/>
    <mergeCell ref="I44:I45"/>
    <mergeCell ref="J44:N45"/>
    <mergeCell ref="O44:S45"/>
    <mergeCell ref="A4:A6"/>
    <mergeCell ref="B4:B6"/>
    <mergeCell ref="C4:C6"/>
    <mergeCell ref="D4:H5"/>
    <mergeCell ref="A127:B127"/>
    <mergeCell ref="I129:I142"/>
    <mergeCell ref="A143:B143"/>
    <mergeCell ref="A168:B168"/>
    <mergeCell ref="A169:B169"/>
  </mergeCells>
  <pageMargins left="0.74803149606299213" right="0.74803149606299213" top="0.24" bottom="0.24" header="0.28000000000000003" footer="0.24"/>
  <pageSetup paperSize="9" scale="55" orientation="portrait" r:id="rId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132"/>
  <sheetViews>
    <sheetView zoomScale="50" zoomScaleNormal="50" workbookViewId="0">
      <selection activeCell="F16" sqref="F16:F17"/>
    </sheetView>
  </sheetViews>
  <sheetFormatPr defaultColWidth="9.140625" defaultRowHeight="12.75" x14ac:dyDescent="0.2"/>
  <cols>
    <col min="1" max="1" width="6.42578125" style="21" customWidth="1"/>
    <col min="2" max="2" width="64.140625" style="21" customWidth="1"/>
    <col min="3" max="3" width="15.5703125" style="21" customWidth="1"/>
    <col min="4" max="4" width="17.140625" style="21" customWidth="1"/>
    <col min="5" max="5" width="22" style="21" customWidth="1"/>
    <col min="6" max="6" width="21" style="21" customWidth="1"/>
    <col min="7" max="7" width="17.140625" style="21" customWidth="1"/>
    <col min="8" max="8" width="26.5703125" style="21" customWidth="1"/>
    <col min="9" max="9" width="23.140625" style="21" customWidth="1"/>
    <col min="10" max="13" width="17.140625" style="21" customWidth="1"/>
    <col min="14" max="14" width="20.5703125" style="21" customWidth="1"/>
    <col min="15" max="18" width="17.140625" style="21" customWidth="1"/>
    <col min="19" max="19" width="20.140625" style="21" customWidth="1"/>
    <col min="20" max="16384" width="9.140625" style="21"/>
  </cols>
  <sheetData>
    <row r="1" spans="1:19" ht="55.5" customHeight="1" x14ac:dyDescent="0.25">
      <c r="A1" s="2369" t="s">
        <v>1691</v>
      </c>
      <c r="B1" s="2370"/>
      <c r="C1" s="2371"/>
      <c r="D1" s="2371"/>
      <c r="E1" s="2371"/>
      <c r="F1" s="2371"/>
      <c r="G1" s="2370"/>
      <c r="H1" s="2370"/>
      <c r="I1" s="2370"/>
    </row>
    <row r="2" spans="1:19" ht="18.75" customHeight="1" x14ac:dyDescent="0.3">
      <c r="A2" s="2372" t="s">
        <v>1051</v>
      </c>
      <c r="B2" s="2372"/>
      <c r="C2" s="2372"/>
      <c r="D2" s="2372"/>
      <c r="E2" s="376"/>
      <c r="F2" s="376"/>
      <c r="G2" s="376"/>
      <c r="H2" s="377"/>
    </row>
    <row r="3" spans="1:19" ht="18.75" customHeight="1" thickBot="1" x14ac:dyDescent="0.35">
      <c r="A3" s="2373" t="str">
        <f>'225 сод.имущ. (927,941)'!A3:D3</f>
        <v>МБУ ДО "Станция детского и юношеского туризма и экскурсии"</v>
      </c>
      <c r="B3" s="2373" t="s">
        <v>1563</v>
      </c>
      <c r="C3" s="2373" t="s">
        <v>1563</v>
      </c>
      <c r="D3" s="2373" t="s">
        <v>1563</v>
      </c>
      <c r="E3" s="551"/>
      <c r="F3" s="551"/>
      <c r="G3" s="551"/>
      <c r="H3" s="551"/>
    </row>
    <row r="4" spans="1:19" ht="21.75" customHeight="1" x14ac:dyDescent="0.2">
      <c r="A4" s="2382" t="s">
        <v>112</v>
      </c>
      <c r="B4" s="2385" t="s">
        <v>370</v>
      </c>
      <c r="C4" s="2388" t="s">
        <v>114</v>
      </c>
      <c r="D4" s="2374" t="s">
        <v>1564</v>
      </c>
      <c r="E4" s="2375"/>
      <c r="F4" s="2375"/>
      <c r="G4" s="2375"/>
      <c r="H4" s="2376"/>
      <c r="I4" s="2391" t="s">
        <v>1564</v>
      </c>
      <c r="J4" s="2374" t="s">
        <v>1565</v>
      </c>
      <c r="K4" s="2375"/>
      <c r="L4" s="2375"/>
      <c r="M4" s="2375"/>
      <c r="N4" s="2376"/>
      <c r="O4" s="2374" t="s">
        <v>1281</v>
      </c>
      <c r="P4" s="2375"/>
      <c r="Q4" s="2375"/>
      <c r="R4" s="2375"/>
      <c r="S4" s="2376"/>
    </row>
    <row r="5" spans="1:19" ht="24.75" customHeight="1" x14ac:dyDescent="0.2">
      <c r="A5" s="2383"/>
      <c r="B5" s="2386"/>
      <c r="C5" s="2389"/>
      <c r="D5" s="2377"/>
      <c r="E5" s="2378"/>
      <c r="F5" s="2378"/>
      <c r="G5" s="2378"/>
      <c r="H5" s="2379"/>
      <c r="I5" s="2392"/>
      <c r="J5" s="2377"/>
      <c r="K5" s="2378"/>
      <c r="L5" s="2378"/>
      <c r="M5" s="2378"/>
      <c r="N5" s="2379"/>
      <c r="O5" s="2377"/>
      <c r="P5" s="2378"/>
      <c r="Q5" s="2378"/>
      <c r="R5" s="2378"/>
      <c r="S5" s="2379"/>
    </row>
    <row r="6" spans="1:19" ht="24.75" customHeight="1" x14ac:dyDescent="0.25">
      <c r="A6" s="2384"/>
      <c r="B6" s="2387"/>
      <c r="C6" s="2390"/>
      <c r="D6" s="1305" t="s">
        <v>115</v>
      </c>
      <c r="E6" s="1306" t="s">
        <v>116</v>
      </c>
      <c r="F6" s="1306" t="s">
        <v>115</v>
      </c>
      <c r="G6" s="1306" t="s">
        <v>116</v>
      </c>
      <c r="H6" s="1307" t="s">
        <v>1025</v>
      </c>
      <c r="I6" s="1308" t="s">
        <v>117</v>
      </c>
      <c r="J6" s="1305" t="s">
        <v>115</v>
      </c>
      <c r="K6" s="1306" t="s">
        <v>116</v>
      </c>
      <c r="L6" s="1306" t="s">
        <v>115</v>
      </c>
      <c r="M6" s="1306" t="s">
        <v>116</v>
      </c>
      <c r="N6" s="1307" t="s">
        <v>1025</v>
      </c>
      <c r="O6" s="1305" t="s">
        <v>115</v>
      </c>
      <c r="P6" s="1306" t="s">
        <v>116</v>
      </c>
      <c r="Q6" s="1306" t="s">
        <v>115</v>
      </c>
      <c r="R6" s="1306" t="s">
        <v>116</v>
      </c>
      <c r="S6" s="1307" t="s">
        <v>1025</v>
      </c>
    </row>
    <row r="7" spans="1:19" s="23" customFormat="1" ht="21" customHeight="1" thickBot="1" x14ac:dyDescent="0.3">
      <c r="A7" s="1309">
        <v>1</v>
      </c>
      <c r="B7" s="1310">
        <v>2</v>
      </c>
      <c r="C7" s="1311">
        <v>3</v>
      </c>
      <c r="D7" s="1309">
        <v>19</v>
      </c>
      <c r="E7" s="1310">
        <v>20</v>
      </c>
      <c r="F7" s="1310">
        <v>21</v>
      </c>
      <c r="G7" s="1310">
        <v>22</v>
      </c>
      <c r="H7" s="1312">
        <v>23</v>
      </c>
      <c r="I7" s="1313">
        <v>24</v>
      </c>
      <c r="J7" s="1309">
        <v>25</v>
      </c>
      <c r="K7" s="1310">
        <v>26</v>
      </c>
      <c r="L7" s="1310">
        <v>27</v>
      </c>
      <c r="M7" s="1310">
        <v>28</v>
      </c>
      <c r="N7" s="1312">
        <v>29</v>
      </c>
      <c r="O7" s="1309">
        <v>30</v>
      </c>
      <c r="P7" s="1310">
        <v>31</v>
      </c>
      <c r="Q7" s="1310">
        <v>32</v>
      </c>
      <c r="R7" s="1310">
        <v>33</v>
      </c>
      <c r="S7" s="1312">
        <v>34</v>
      </c>
    </row>
    <row r="8" spans="1:19" s="24" customFormat="1" ht="90" customHeight="1" thickBot="1" x14ac:dyDescent="0.3">
      <c r="A8" s="1314" t="s">
        <v>786</v>
      </c>
      <c r="B8" s="1315"/>
      <c r="C8" s="1316"/>
      <c r="D8" s="1317"/>
      <c r="E8" s="1318"/>
      <c r="F8" s="1318"/>
      <c r="G8" s="1318"/>
      <c r="H8" s="1319"/>
      <c r="I8" s="1320"/>
      <c r="J8" s="1317"/>
      <c r="K8" s="1318"/>
      <c r="L8" s="1318"/>
      <c r="M8" s="1318"/>
      <c r="N8" s="1319"/>
      <c r="O8" s="1317"/>
      <c r="P8" s="1318"/>
      <c r="Q8" s="1321"/>
      <c r="R8" s="1321"/>
      <c r="S8" s="1319"/>
    </row>
    <row r="9" spans="1:19" s="24" customFormat="1" ht="18" customHeight="1" x14ac:dyDescent="0.25">
      <c r="A9" s="1322" t="s">
        <v>451</v>
      </c>
      <c r="B9" s="1323" t="s">
        <v>1213</v>
      </c>
      <c r="C9" s="1324"/>
      <c r="D9" s="1325"/>
      <c r="E9" s="1326"/>
      <c r="F9" s="1327"/>
      <c r="G9" s="1327"/>
      <c r="H9" s="1328">
        <f>CEILING(SUM(H10:H12),100)</f>
        <v>0</v>
      </c>
      <c r="I9" s="1329"/>
      <c r="J9" s="1325">
        <f>D9</f>
        <v>0</v>
      </c>
      <c r="K9" s="1325">
        <f>E9</f>
        <v>0</v>
      </c>
      <c r="L9" s="1326">
        <f t="shared" ref="L9:O24" si="0">F9</f>
        <v>0</v>
      </c>
      <c r="M9" s="1327">
        <f t="shared" si="0"/>
        <v>0</v>
      </c>
      <c r="N9" s="1327">
        <f t="shared" si="0"/>
        <v>0</v>
      </c>
      <c r="O9" s="1328">
        <f t="shared" si="0"/>
        <v>0</v>
      </c>
      <c r="P9" s="1326"/>
      <c r="Q9" s="1327"/>
      <c r="R9" s="1327"/>
      <c r="S9" s="1328"/>
    </row>
    <row r="10" spans="1:19" s="24" customFormat="1" ht="18" customHeight="1" x14ac:dyDescent="0.25">
      <c r="A10" s="1164" t="s">
        <v>118</v>
      </c>
      <c r="B10" s="1237" t="s">
        <v>132</v>
      </c>
      <c r="C10" s="1166" t="s">
        <v>133</v>
      </c>
      <c r="D10" s="1344"/>
      <c r="E10" s="1330"/>
      <c r="F10" s="1331"/>
      <c r="G10" s="1331"/>
      <c r="H10" s="1332">
        <f>D10*E10*1.2</f>
        <v>0</v>
      </c>
      <c r="I10" s="1333"/>
      <c r="J10" s="1344">
        <f>D10</f>
        <v>0</v>
      </c>
      <c r="K10" s="1112">
        <f t="shared" ref="K10:O72" si="1">E10</f>
        <v>0</v>
      </c>
      <c r="L10" s="1330">
        <f t="shared" si="0"/>
        <v>0</v>
      </c>
      <c r="M10" s="1113">
        <f t="shared" si="0"/>
        <v>0</v>
      </c>
      <c r="N10" s="1331">
        <f t="shared" si="0"/>
        <v>0</v>
      </c>
      <c r="O10" s="1332">
        <f t="shared" si="0"/>
        <v>0</v>
      </c>
      <c r="P10" s="1330"/>
      <c r="Q10" s="1331"/>
      <c r="R10" s="1331"/>
      <c r="S10" s="1332"/>
    </row>
    <row r="11" spans="1:19" s="23" customFormat="1" ht="33" customHeight="1" x14ac:dyDescent="0.25">
      <c r="A11" s="1164" t="s">
        <v>120</v>
      </c>
      <c r="B11" s="1237" t="s">
        <v>134</v>
      </c>
      <c r="C11" s="1166" t="s">
        <v>133</v>
      </c>
      <c r="D11" s="1344"/>
      <c r="E11" s="1330"/>
      <c r="F11" s="1331"/>
      <c r="G11" s="1331"/>
      <c r="H11" s="1332">
        <f>D11*E11*1.2</f>
        <v>0</v>
      </c>
      <c r="I11" s="1333"/>
      <c r="J11" s="1344">
        <f t="shared" ref="J11:J72" si="2">D11</f>
        <v>0</v>
      </c>
      <c r="K11" s="1112">
        <f t="shared" si="1"/>
        <v>0</v>
      </c>
      <c r="L11" s="1330">
        <f t="shared" si="0"/>
        <v>0</v>
      </c>
      <c r="M11" s="1113">
        <f t="shared" si="0"/>
        <v>0</v>
      </c>
      <c r="N11" s="1331">
        <f t="shared" si="0"/>
        <v>0</v>
      </c>
      <c r="O11" s="1332">
        <f t="shared" si="0"/>
        <v>0</v>
      </c>
      <c r="P11" s="1330"/>
      <c r="Q11" s="1331"/>
      <c r="R11" s="1331"/>
      <c r="S11" s="1332"/>
    </row>
    <row r="12" spans="1:19" s="24" customFormat="1" ht="18" customHeight="1" x14ac:dyDescent="0.25">
      <c r="A12" s="1164" t="s">
        <v>122</v>
      </c>
      <c r="B12" s="1237" t="s">
        <v>135</v>
      </c>
      <c r="C12" s="1166" t="s">
        <v>133</v>
      </c>
      <c r="D12" s="1344"/>
      <c r="E12" s="1330"/>
      <c r="F12" s="1331"/>
      <c r="G12" s="1331"/>
      <c r="H12" s="1332">
        <f>D12*E12*1.2</f>
        <v>0</v>
      </c>
      <c r="I12" s="1333"/>
      <c r="J12" s="1344">
        <f t="shared" si="2"/>
        <v>0</v>
      </c>
      <c r="K12" s="1112">
        <f t="shared" si="1"/>
        <v>0</v>
      </c>
      <c r="L12" s="1330">
        <f t="shared" si="0"/>
        <v>0</v>
      </c>
      <c r="M12" s="1113">
        <f t="shared" si="0"/>
        <v>0</v>
      </c>
      <c r="N12" s="1331">
        <f t="shared" si="0"/>
        <v>0</v>
      </c>
      <c r="O12" s="1332">
        <f t="shared" si="0"/>
        <v>0</v>
      </c>
      <c r="P12" s="1330"/>
      <c r="Q12" s="1331"/>
      <c r="R12" s="1331"/>
      <c r="S12" s="1332"/>
    </row>
    <row r="13" spans="1:19" s="24" customFormat="1" ht="18" customHeight="1" x14ac:dyDescent="0.25">
      <c r="A13" s="1334" t="s">
        <v>480</v>
      </c>
      <c r="B13" s="1335" t="s">
        <v>239</v>
      </c>
      <c r="C13" s="1336"/>
      <c r="D13" s="1558">
        <f>SUM(D22:D71)</f>
        <v>0</v>
      </c>
      <c r="E13" s="1338"/>
      <c r="F13" s="1339"/>
      <c r="G13" s="1339"/>
      <c r="H13" s="1340">
        <f>CEILING(H21+H19+H18,100)</f>
        <v>0</v>
      </c>
      <c r="I13" s="1341"/>
      <c r="J13" s="1559">
        <f t="shared" si="2"/>
        <v>0</v>
      </c>
      <c r="K13" s="1337">
        <f t="shared" si="1"/>
        <v>0</v>
      </c>
      <c r="L13" s="1338">
        <f t="shared" si="0"/>
        <v>0</v>
      </c>
      <c r="M13" s="1339">
        <f t="shared" si="0"/>
        <v>0</v>
      </c>
      <c r="N13" s="1339">
        <f t="shared" si="0"/>
        <v>0</v>
      </c>
      <c r="O13" s="1340">
        <f t="shared" si="0"/>
        <v>0</v>
      </c>
      <c r="P13" s="1338"/>
      <c r="Q13" s="1339"/>
      <c r="R13" s="1339"/>
      <c r="S13" s="1340"/>
    </row>
    <row r="14" spans="1:19" s="24" customFormat="1" ht="36" customHeight="1" x14ac:dyDescent="0.25">
      <c r="A14" s="1164" t="s">
        <v>130</v>
      </c>
      <c r="B14" s="1165" t="s">
        <v>240</v>
      </c>
      <c r="C14" s="1166" t="s">
        <v>169</v>
      </c>
      <c r="D14" s="1344">
        <v>8</v>
      </c>
      <c r="E14" s="1331"/>
      <c r="F14" s="1331"/>
      <c r="G14" s="1331"/>
      <c r="H14" s="1342"/>
      <c r="I14" s="1333"/>
      <c r="J14" s="1344">
        <f t="shared" si="2"/>
        <v>8</v>
      </c>
      <c r="K14" s="806">
        <f t="shared" si="1"/>
        <v>0</v>
      </c>
      <c r="L14" s="1331">
        <f t="shared" si="0"/>
        <v>0</v>
      </c>
      <c r="M14" s="1331">
        <f t="shared" si="0"/>
        <v>0</v>
      </c>
      <c r="N14" s="1331">
        <f t="shared" si="0"/>
        <v>0</v>
      </c>
      <c r="O14" s="1342">
        <f t="shared" si="0"/>
        <v>0</v>
      </c>
      <c r="P14" s="1331"/>
      <c r="Q14" s="1331"/>
      <c r="R14" s="1331"/>
      <c r="S14" s="1342"/>
    </row>
    <row r="15" spans="1:19" s="24" customFormat="1" ht="18" customHeight="1" x14ac:dyDescent="0.25">
      <c r="A15" s="1164" t="s">
        <v>136</v>
      </c>
      <c r="B15" s="1165" t="s">
        <v>240</v>
      </c>
      <c r="C15" s="1166" t="s">
        <v>169</v>
      </c>
      <c r="D15" s="1344">
        <v>9</v>
      </c>
      <c r="E15" s="1331"/>
      <c r="F15" s="1331"/>
      <c r="G15" s="1331"/>
      <c r="H15" s="1342"/>
      <c r="I15" s="1333"/>
      <c r="J15" s="1344">
        <f t="shared" si="2"/>
        <v>9</v>
      </c>
      <c r="K15" s="806">
        <f t="shared" si="1"/>
        <v>0</v>
      </c>
      <c r="L15" s="1331">
        <f t="shared" si="0"/>
        <v>0</v>
      </c>
      <c r="M15" s="1331">
        <f t="shared" si="0"/>
        <v>0</v>
      </c>
      <c r="N15" s="1331">
        <f t="shared" si="0"/>
        <v>0</v>
      </c>
      <c r="O15" s="1342">
        <f t="shared" si="0"/>
        <v>0</v>
      </c>
      <c r="P15" s="1331"/>
      <c r="Q15" s="1331"/>
      <c r="R15" s="1331"/>
      <c r="S15" s="1342"/>
    </row>
    <row r="16" spans="1:19" s="24" customFormat="1" ht="18" customHeight="1" x14ac:dyDescent="0.25">
      <c r="A16" s="1164" t="s">
        <v>139</v>
      </c>
      <c r="B16" s="1165" t="s">
        <v>240</v>
      </c>
      <c r="C16" s="1166" t="s">
        <v>169</v>
      </c>
      <c r="D16" s="1344">
        <v>10</v>
      </c>
      <c r="E16" s="1331"/>
      <c r="F16" s="1331"/>
      <c r="G16" s="1331"/>
      <c r="H16" s="1342"/>
      <c r="I16" s="1333"/>
      <c r="J16" s="1344">
        <f t="shared" si="2"/>
        <v>10</v>
      </c>
      <c r="K16" s="806">
        <f t="shared" si="1"/>
        <v>0</v>
      </c>
      <c r="L16" s="1331">
        <f t="shared" si="0"/>
        <v>0</v>
      </c>
      <c r="M16" s="1331">
        <f t="shared" si="0"/>
        <v>0</v>
      </c>
      <c r="N16" s="1331">
        <f t="shared" si="0"/>
        <v>0</v>
      </c>
      <c r="O16" s="1342">
        <f t="shared" si="0"/>
        <v>0</v>
      </c>
      <c r="P16" s="1331"/>
      <c r="Q16" s="1331"/>
      <c r="R16" s="1331"/>
      <c r="S16" s="1342"/>
    </row>
    <row r="17" spans="1:19" s="24" customFormat="1" ht="18.75" customHeight="1" x14ac:dyDescent="0.25">
      <c r="A17" s="1164" t="s">
        <v>142</v>
      </c>
      <c r="B17" s="1165" t="s">
        <v>241</v>
      </c>
      <c r="C17" s="1166" t="s">
        <v>169</v>
      </c>
      <c r="D17" s="1344">
        <v>2</v>
      </c>
      <c r="E17" s="1331"/>
      <c r="F17" s="1331"/>
      <c r="G17" s="1331"/>
      <c r="H17" s="1342"/>
      <c r="I17" s="1333"/>
      <c r="J17" s="1344">
        <f t="shared" si="2"/>
        <v>2</v>
      </c>
      <c r="K17" s="806">
        <f t="shared" si="1"/>
        <v>0</v>
      </c>
      <c r="L17" s="1331">
        <f t="shared" si="0"/>
        <v>0</v>
      </c>
      <c r="M17" s="1331">
        <f t="shared" si="0"/>
        <v>0</v>
      </c>
      <c r="N17" s="1331">
        <f t="shared" si="0"/>
        <v>0</v>
      </c>
      <c r="O17" s="1342">
        <f t="shared" si="0"/>
        <v>0</v>
      </c>
      <c r="P17" s="1331"/>
      <c r="Q17" s="1331"/>
      <c r="R17" s="1331"/>
      <c r="S17" s="1342"/>
    </row>
    <row r="18" spans="1:19" s="24" customFormat="1" ht="18" customHeight="1" x14ac:dyDescent="0.25">
      <c r="A18" s="1164" t="s">
        <v>143</v>
      </c>
      <c r="B18" s="1165" t="s">
        <v>958</v>
      </c>
      <c r="C18" s="1166" t="s">
        <v>237</v>
      </c>
      <c r="D18" s="1344">
        <v>0.2</v>
      </c>
      <c r="E18" s="1331"/>
      <c r="F18" s="1331"/>
      <c r="G18" s="1331"/>
      <c r="H18" s="1342">
        <f>H21*0.075</f>
        <v>0</v>
      </c>
      <c r="I18" s="1333"/>
      <c r="J18" s="1344">
        <f t="shared" si="2"/>
        <v>0.2</v>
      </c>
      <c r="K18" s="806">
        <f t="shared" si="1"/>
        <v>0</v>
      </c>
      <c r="L18" s="1331">
        <f t="shared" si="0"/>
        <v>0</v>
      </c>
      <c r="M18" s="1331">
        <f t="shared" si="0"/>
        <v>0</v>
      </c>
      <c r="N18" s="1331">
        <f t="shared" si="0"/>
        <v>0</v>
      </c>
      <c r="O18" s="1343">
        <f t="shared" si="0"/>
        <v>0</v>
      </c>
      <c r="P18" s="1331"/>
      <c r="Q18" s="1331"/>
      <c r="R18" s="1331"/>
      <c r="S18" s="1342"/>
    </row>
    <row r="19" spans="1:19" s="24" customFormat="1" ht="18" customHeight="1" x14ac:dyDescent="0.25">
      <c r="A19" s="1164" t="s">
        <v>145</v>
      </c>
      <c r="B19" s="1165" t="s">
        <v>959</v>
      </c>
      <c r="C19" s="1166" t="s">
        <v>237</v>
      </c>
      <c r="D19" s="1344">
        <v>0.3</v>
      </c>
      <c r="E19" s="1331"/>
      <c r="F19" s="1331"/>
      <c r="G19" s="1331"/>
      <c r="H19" s="1342"/>
      <c r="I19" s="1333"/>
      <c r="J19" s="1344">
        <f t="shared" si="2"/>
        <v>0.3</v>
      </c>
      <c r="K19" s="806">
        <f t="shared" si="1"/>
        <v>0</v>
      </c>
      <c r="L19" s="1331">
        <f t="shared" si="0"/>
        <v>0</v>
      </c>
      <c r="M19" s="1331">
        <f t="shared" si="0"/>
        <v>0</v>
      </c>
      <c r="N19" s="1331">
        <f t="shared" si="0"/>
        <v>0</v>
      </c>
      <c r="O19" s="807">
        <f t="shared" si="0"/>
        <v>0</v>
      </c>
      <c r="P19" s="1331"/>
      <c r="Q19" s="1331"/>
      <c r="R19" s="1331"/>
      <c r="S19" s="1342"/>
    </row>
    <row r="20" spans="1:19" s="24" customFormat="1" ht="18.75" customHeight="1" x14ac:dyDescent="0.25">
      <c r="A20" s="1164" t="s">
        <v>148</v>
      </c>
      <c r="B20" s="1165" t="s">
        <v>242</v>
      </c>
      <c r="C20" s="1166" t="s">
        <v>243</v>
      </c>
      <c r="D20" s="1344"/>
      <c r="E20" s="1331"/>
      <c r="F20" s="1331"/>
      <c r="G20" s="1331"/>
      <c r="H20" s="1342"/>
      <c r="I20" s="1333"/>
      <c r="J20" s="1344">
        <f t="shared" si="2"/>
        <v>0</v>
      </c>
      <c r="K20" s="1344">
        <f t="shared" si="1"/>
        <v>0</v>
      </c>
      <c r="L20" s="1331">
        <f t="shared" si="0"/>
        <v>0</v>
      </c>
      <c r="M20" s="1331">
        <f t="shared" si="0"/>
        <v>0</v>
      </c>
      <c r="N20" s="1331">
        <f t="shared" si="0"/>
        <v>0</v>
      </c>
      <c r="O20" s="1342">
        <f t="shared" si="0"/>
        <v>0</v>
      </c>
      <c r="P20" s="1331"/>
      <c r="Q20" s="1331"/>
      <c r="R20" s="1331"/>
      <c r="S20" s="1342"/>
    </row>
    <row r="21" spans="1:19" s="24" customFormat="1" ht="18.75" customHeight="1" x14ac:dyDescent="0.25">
      <c r="A21" s="1192" t="s">
        <v>245</v>
      </c>
      <c r="B21" s="1345" t="s">
        <v>1579</v>
      </c>
      <c r="C21" s="1346" t="s">
        <v>244</v>
      </c>
      <c r="D21" s="1347"/>
      <c r="E21" s="809"/>
      <c r="F21" s="809"/>
      <c r="G21" s="809"/>
      <c r="H21" s="1340">
        <f>SUM(H22:H69)</f>
        <v>0</v>
      </c>
      <c r="I21" s="1341"/>
      <c r="J21" s="1347">
        <f t="shared" si="2"/>
        <v>0</v>
      </c>
      <c r="K21" s="1347">
        <f t="shared" si="1"/>
        <v>0</v>
      </c>
      <c r="L21" s="809">
        <f t="shared" si="0"/>
        <v>0</v>
      </c>
      <c r="M21" s="1348">
        <f t="shared" si="0"/>
        <v>0</v>
      </c>
      <c r="N21" s="809">
        <f t="shared" si="0"/>
        <v>0</v>
      </c>
      <c r="O21" s="1340">
        <f t="shared" si="0"/>
        <v>0</v>
      </c>
      <c r="P21" s="809"/>
      <c r="Q21" s="809"/>
      <c r="R21" s="809"/>
      <c r="S21" s="1340"/>
    </row>
    <row r="22" spans="1:19" s="24" customFormat="1" ht="18.75" customHeight="1" x14ac:dyDescent="0.25">
      <c r="A22" s="1164" t="s">
        <v>246</v>
      </c>
      <c r="B22" s="1349" t="s">
        <v>1580</v>
      </c>
      <c r="C22" s="1166" t="s">
        <v>50</v>
      </c>
      <c r="D22" s="1519"/>
      <c r="E22" s="1415"/>
      <c r="F22" s="1486"/>
      <c r="G22" s="1486"/>
      <c r="H22" s="1284">
        <f t="shared" ref="H22:H39" si="3">(D22*E22*10)+(D22*G22*2)</f>
        <v>0</v>
      </c>
      <c r="I22" s="1333"/>
      <c r="J22" s="1344">
        <f t="shared" si="2"/>
        <v>0</v>
      </c>
      <c r="K22" s="1344">
        <f t="shared" si="1"/>
        <v>0</v>
      </c>
      <c r="L22" s="1330">
        <f t="shared" si="0"/>
        <v>0</v>
      </c>
      <c r="M22" s="1331">
        <f t="shared" si="0"/>
        <v>0</v>
      </c>
      <c r="N22" s="1350">
        <f t="shared" si="0"/>
        <v>0</v>
      </c>
      <c r="O22" s="1332">
        <f t="shared" si="0"/>
        <v>0</v>
      </c>
      <c r="P22" s="1330"/>
      <c r="Q22" s="1331"/>
      <c r="R22" s="1331"/>
      <c r="S22" s="1332"/>
    </row>
    <row r="23" spans="1:19" s="24" customFormat="1" ht="18.75" customHeight="1" x14ac:dyDescent="0.25">
      <c r="A23" s="1164" t="s">
        <v>247</v>
      </c>
      <c r="B23" s="1351" t="s">
        <v>1581</v>
      </c>
      <c r="C23" s="1166" t="s">
        <v>50</v>
      </c>
      <c r="D23" s="1519"/>
      <c r="E23" s="1415"/>
      <c r="F23" s="1486"/>
      <c r="G23" s="1486"/>
      <c r="H23" s="1284">
        <f t="shared" si="3"/>
        <v>0</v>
      </c>
      <c r="I23" s="1333"/>
      <c r="J23" s="1344">
        <f t="shared" si="2"/>
        <v>0</v>
      </c>
      <c r="K23" s="1344">
        <f t="shared" si="1"/>
        <v>0</v>
      </c>
      <c r="L23" s="1330">
        <f t="shared" si="0"/>
        <v>0</v>
      </c>
      <c r="M23" s="1331">
        <f t="shared" si="0"/>
        <v>0</v>
      </c>
      <c r="N23" s="1350">
        <f t="shared" si="0"/>
        <v>0</v>
      </c>
      <c r="O23" s="1332">
        <f t="shared" si="0"/>
        <v>0</v>
      </c>
      <c r="P23" s="1330"/>
      <c r="Q23" s="1331"/>
      <c r="R23" s="1331"/>
      <c r="S23" s="1332"/>
    </row>
    <row r="24" spans="1:19" s="24" customFormat="1" ht="18" customHeight="1" x14ac:dyDescent="0.25">
      <c r="A24" s="1164" t="s">
        <v>248</v>
      </c>
      <c r="B24" s="1349" t="s">
        <v>1582</v>
      </c>
      <c r="C24" s="1166" t="s">
        <v>50</v>
      </c>
      <c r="D24" s="1519"/>
      <c r="E24" s="1415"/>
      <c r="F24" s="1486"/>
      <c r="G24" s="1486"/>
      <c r="H24" s="1284">
        <f t="shared" si="3"/>
        <v>0</v>
      </c>
      <c r="I24" s="1333"/>
      <c r="J24" s="1344">
        <f t="shared" si="2"/>
        <v>0</v>
      </c>
      <c r="K24" s="1344">
        <f t="shared" si="1"/>
        <v>0</v>
      </c>
      <c r="L24" s="1330">
        <f t="shared" si="0"/>
        <v>0</v>
      </c>
      <c r="M24" s="1331">
        <f t="shared" si="0"/>
        <v>0</v>
      </c>
      <c r="N24" s="1350">
        <f t="shared" si="0"/>
        <v>0</v>
      </c>
      <c r="O24" s="1332">
        <f t="shared" si="0"/>
        <v>0</v>
      </c>
      <c r="P24" s="1330"/>
      <c r="Q24" s="1331"/>
      <c r="R24" s="1331"/>
      <c r="S24" s="1332"/>
    </row>
    <row r="25" spans="1:19" s="24" customFormat="1" ht="18" customHeight="1" x14ac:dyDescent="0.25">
      <c r="A25" s="1164" t="s">
        <v>249</v>
      </c>
      <c r="B25" s="1351" t="s">
        <v>1583</v>
      </c>
      <c r="C25" s="1166" t="s">
        <v>50</v>
      </c>
      <c r="D25" s="1519"/>
      <c r="E25" s="1415"/>
      <c r="F25" s="1486"/>
      <c r="G25" s="1486"/>
      <c r="H25" s="1284">
        <f t="shared" si="3"/>
        <v>0</v>
      </c>
      <c r="I25" s="1333"/>
      <c r="J25" s="1344">
        <f t="shared" si="2"/>
        <v>0</v>
      </c>
      <c r="K25" s="1344">
        <f t="shared" si="1"/>
        <v>0</v>
      </c>
      <c r="L25" s="1330">
        <f t="shared" si="1"/>
        <v>0</v>
      </c>
      <c r="M25" s="1331">
        <f t="shared" si="1"/>
        <v>0</v>
      </c>
      <c r="N25" s="1350">
        <f t="shared" si="1"/>
        <v>0</v>
      </c>
      <c r="O25" s="1332">
        <f t="shared" si="1"/>
        <v>0</v>
      </c>
      <c r="P25" s="1330"/>
      <c r="Q25" s="1331"/>
      <c r="R25" s="1331"/>
      <c r="S25" s="1332"/>
    </row>
    <row r="26" spans="1:19" s="24" customFormat="1" ht="18" customHeight="1" x14ac:dyDescent="0.25">
      <c r="A26" s="1164" t="s">
        <v>250</v>
      </c>
      <c r="B26" s="1349" t="s">
        <v>1584</v>
      </c>
      <c r="C26" s="1166" t="s">
        <v>50</v>
      </c>
      <c r="D26" s="1519"/>
      <c r="E26" s="1415"/>
      <c r="F26" s="1486"/>
      <c r="G26" s="1486"/>
      <c r="H26" s="1284">
        <f t="shared" si="3"/>
        <v>0</v>
      </c>
      <c r="I26" s="1333"/>
      <c r="J26" s="1344">
        <f t="shared" si="2"/>
        <v>0</v>
      </c>
      <c r="K26" s="1344">
        <f t="shared" si="1"/>
        <v>0</v>
      </c>
      <c r="L26" s="1330">
        <f t="shared" si="1"/>
        <v>0</v>
      </c>
      <c r="M26" s="1331">
        <f t="shared" si="1"/>
        <v>0</v>
      </c>
      <c r="N26" s="1350">
        <f t="shared" si="1"/>
        <v>0</v>
      </c>
      <c r="O26" s="1332">
        <f t="shared" si="1"/>
        <v>0</v>
      </c>
      <c r="P26" s="1330"/>
      <c r="Q26" s="1331"/>
      <c r="R26" s="1331"/>
      <c r="S26" s="1332"/>
    </row>
    <row r="27" spans="1:19" s="24" customFormat="1" ht="18" customHeight="1" x14ac:dyDescent="0.25">
      <c r="A27" s="1164" t="s">
        <v>251</v>
      </c>
      <c r="B27" s="1352" t="s">
        <v>1585</v>
      </c>
      <c r="C27" s="1166" t="s">
        <v>50</v>
      </c>
      <c r="D27" s="1519"/>
      <c r="E27" s="1415"/>
      <c r="F27" s="1486"/>
      <c r="G27" s="1486"/>
      <c r="H27" s="1284">
        <f t="shared" si="3"/>
        <v>0</v>
      </c>
      <c r="I27" s="1333"/>
      <c r="J27" s="1344">
        <f t="shared" si="2"/>
        <v>0</v>
      </c>
      <c r="K27" s="1344">
        <f t="shared" si="1"/>
        <v>0</v>
      </c>
      <c r="L27" s="1330">
        <f t="shared" si="1"/>
        <v>0</v>
      </c>
      <c r="M27" s="1331">
        <f t="shared" si="1"/>
        <v>0</v>
      </c>
      <c r="N27" s="1331">
        <f t="shared" si="1"/>
        <v>0</v>
      </c>
      <c r="O27" s="1332">
        <f t="shared" si="1"/>
        <v>0</v>
      </c>
      <c r="P27" s="1330"/>
      <c r="Q27" s="1331"/>
      <c r="R27" s="1331"/>
      <c r="S27" s="1332"/>
    </row>
    <row r="28" spans="1:19" s="24" customFormat="1" ht="18" customHeight="1" x14ac:dyDescent="0.25">
      <c r="A28" s="1164" t="s">
        <v>252</v>
      </c>
      <c r="B28" s="1349" t="s">
        <v>1586</v>
      </c>
      <c r="C28" s="1166" t="s">
        <v>50</v>
      </c>
      <c r="D28" s="1519"/>
      <c r="E28" s="1415"/>
      <c r="F28" s="1486"/>
      <c r="G28" s="1486"/>
      <c r="H28" s="1284">
        <f t="shared" si="3"/>
        <v>0</v>
      </c>
      <c r="I28" s="1333"/>
      <c r="J28" s="1344">
        <f t="shared" si="2"/>
        <v>0</v>
      </c>
      <c r="K28" s="1344">
        <f t="shared" si="1"/>
        <v>0</v>
      </c>
      <c r="L28" s="1330">
        <f t="shared" si="1"/>
        <v>0</v>
      </c>
      <c r="M28" s="1331">
        <f t="shared" si="1"/>
        <v>0</v>
      </c>
      <c r="N28" s="1350">
        <f t="shared" si="1"/>
        <v>0</v>
      </c>
      <c r="O28" s="1332">
        <f t="shared" si="1"/>
        <v>0</v>
      </c>
      <c r="P28" s="1330"/>
      <c r="Q28" s="1331"/>
      <c r="R28" s="1331"/>
      <c r="S28" s="1332"/>
    </row>
    <row r="29" spans="1:19" s="24" customFormat="1" ht="18" customHeight="1" x14ac:dyDescent="0.25">
      <c r="A29" s="1164" t="s">
        <v>253</v>
      </c>
      <c r="B29" s="1349" t="s">
        <v>1587</v>
      </c>
      <c r="C29" s="1166" t="s">
        <v>50</v>
      </c>
      <c r="D29" s="1519"/>
      <c r="E29" s="1415"/>
      <c r="F29" s="1486"/>
      <c r="G29" s="1486"/>
      <c r="H29" s="1284">
        <f t="shared" si="3"/>
        <v>0</v>
      </c>
      <c r="I29" s="1333"/>
      <c r="J29" s="1344">
        <f t="shared" si="2"/>
        <v>0</v>
      </c>
      <c r="K29" s="1344">
        <f t="shared" si="1"/>
        <v>0</v>
      </c>
      <c r="L29" s="1330">
        <f t="shared" si="1"/>
        <v>0</v>
      </c>
      <c r="M29" s="1331">
        <f t="shared" si="1"/>
        <v>0</v>
      </c>
      <c r="N29" s="1331">
        <f t="shared" si="1"/>
        <v>0</v>
      </c>
      <c r="O29" s="1332">
        <f t="shared" si="1"/>
        <v>0</v>
      </c>
      <c r="P29" s="1330"/>
      <c r="Q29" s="1331"/>
      <c r="R29" s="1331"/>
      <c r="S29" s="1332"/>
    </row>
    <row r="30" spans="1:19" s="24" customFormat="1" ht="18" customHeight="1" x14ac:dyDescent="0.25">
      <c r="A30" s="1164" t="s">
        <v>254</v>
      </c>
      <c r="B30" s="1349" t="s">
        <v>1588</v>
      </c>
      <c r="C30" s="1166" t="s">
        <v>50</v>
      </c>
      <c r="D30" s="1519"/>
      <c r="E30" s="1415"/>
      <c r="F30" s="1486"/>
      <c r="G30" s="1486"/>
      <c r="H30" s="1284">
        <f t="shared" si="3"/>
        <v>0</v>
      </c>
      <c r="I30" s="1333"/>
      <c r="J30" s="1344">
        <f t="shared" si="2"/>
        <v>0</v>
      </c>
      <c r="K30" s="1344">
        <f t="shared" si="1"/>
        <v>0</v>
      </c>
      <c r="L30" s="1330">
        <f t="shared" si="1"/>
        <v>0</v>
      </c>
      <c r="M30" s="1331">
        <f t="shared" si="1"/>
        <v>0</v>
      </c>
      <c r="N30" s="1350">
        <f t="shared" si="1"/>
        <v>0</v>
      </c>
      <c r="O30" s="1332">
        <f t="shared" si="1"/>
        <v>0</v>
      </c>
      <c r="P30" s="1330"/>
      <c r="Q30" s="1331"/>
      <c r="R30" s="1331"/>
      <c r="S30" s="1332"/>
    </row>
    <row r="31" spans="1:19" s="24" customFormat="1" ht="18" customHeight="1" x14ac:dyDescent="0.25">
      <c r="A31" s="1164" t="s">
        <v>255</v>
      </c>
      <c r="B31" s="1349" t="s">
        <v>1589</v>
      </c>
      <c r="C31" s="1166" t="s">
        <v>50</v>
      </c>
      <c r="D31" s="1519"/>
      <c r="E31" s="1415"/>
      <c r="F31" s="1486"/>
      <c r="G31" s="1486"/>
      <c r="H31" s="1284">
        <f t="shared" si="3"/>
        <v>0</v>
      </c>
      <c r="I31" s="1333"/>
      <c r="J31" s="1344">
        <f t="shared" si="2"/>
        <v>0</v>
      </c>
      <c r="K31" s="1344">
        <f t="shared" si="1"/>
        <v>0</v>
      </c>
      <c r="L31" s="1330">
        <f t="shared" si="1"/>
        <v>0</v>
      </c>
      <c r="M31" s="1331">
        <f t="shared" si="1"/>
        <v>0</v>
      </c>
      <c r="N31" s="1350">
        <f t="shared" si="1"/>
        <v>0</v>
      </c>
      <c r="O31" s="1332">
        <f t="shared" si="1"/>
        <v>0</v>
      </c>
      <c r="P31" s="1330"/>
      <c r="Q31" s="1331"/>
      <c r="R31" s="1331"/>
      <c r="S31" s="1332"/>
    </row>
    <row r="32" spans="1:19" s="24" customFormat="1" ht="18" customHeight="1" x14ac:dyDescent="0.25">
      <c r="A32" s="1164" t="s">
        <v>256</v>
      </c>
      <c r="B32" s="1349" t="s">
        <v>1590</v>
      </c>
      <c r="C32" s="1166" t="s">
        <v>50</v>
      </c>
      <c r="D32" s="1519"/>
      <c r="E32" s="1415"/>
      <c r="F32" s="1486"/>
      <c r="G32" s="1486"/>
      <c r="H32" s="1284">
        <f t="shared" si="3"/>
        <v>0</v>
      </c>
      <c r="I32" s="1333"/>
      <c r="J32" s="1344">
        <f t="shared" si="2"/>
        <v>0</v>
      </c>
      <c r="K32" s="1344">
        <f t="shared" si="1"/>
        <v>0</v>
      </c>
      <c r="L32" s="1330">
        <f t="shared" si="1"/>
        <v>0</v>
      </c>
      <c r="M32" s="1331">
        <f t="shared" si="1"/>
        <v>0</v>
      </c>
      <c r="N32" s="1331">
        <f t="shared" si="1"/>
        <v>0</v>
      </c>
      <c r="O32" s="1332">
        <f t="shared" si="1"/>
        <v>0</v>
      </c>
      <c r="P32" s="1330"/>
      <c r="Q32" s="1331"/>
      <c r="R32" s="1331"/>
      <c r="S32" s="1332"/>
    </row>
    <row r="33" spans="1:19" s="24" customFormat="1" ht="18" customHeight="1" x14ac:dyDescent="0.25">
      <c r="A33" s="1164" t="s">
        <v>257</v>
      </c>
      <c r="B33" s="1352" t="s">
        <v>1591</v>
      </c>
      <c r="C33" s="1166" t="s">
        <v>50</v>
      </c>
      <c r="D33" s="1519"/>
      <c r="E33" s="1415"/>
      <c r="F33" s="1486"/>
      <c r="G33" s="1486"/>
      <c r="H33" s="1284">
        <f t="shared" si="3"/>
        <v>0</v>
      </c>
      <c r="I33" s="1333"/>
      <c r="J33" s="1344">
        <f t="shared" si="2"/>
        <v>0</v>
      </c>
      <c r="K33" s="1344">
        <f t="shared" si="1"/>
        <v>0</v>
      </c>
      <c r="L33" s="1330">
        <f t="shared" si="1"/>
        <v>0</v>
      </c>
      <c r="M33" s="1331">
        <f t="shared" si="1"/>
        <v>0</v>
      </c>
      <c r="N33" s="1350">
        <f t="shared" si="1"/>
        <v>0</v>
      </c>
      <c r="O33" s="1332">
        <f t="shared" si="1"/>
        <v>0</v>
      </c>
      <c r="P33" s="1330"/>
      <c r="Q33" s="1331"/>
      <c r="R33" s="1331"/>
      <c r="S33" s="1332"/>
    </row>
    <row r="34" spans="1:19" s="24" customFormat="1" ht="18" customHeight="1" x14ac:dyDescent="0.25">
      <c r="A34" s="1164" t="s">
        <v>258</v>
      </c>
      <c r="B34" s="1352" t="s">
        <v>1592</v>
      </c>
      <c r="C34" s="1166" t="s">
        <v>50</v>
      </c>
      <c r="D34" s="1519"/>
      <c r="E34" s="1415"/>
      <c r="F34" s="1486"/>
      <c r="G34" s="1486"/>
      <c r="H34" s="1284">
        <f t="shared" si="3"/>
        <v>0</v>
      </c>
      <c r="I34" s="1333"/>
      <c r="J34" s="1344">
        <f t="shared" si="2"/>
        <v>0</v>
      </c>
      <c r="K34" s="1344">
        <f t="shared" si="1"/>
        <v>0</v>
      </c>
      <c r="L34" s="1330">
        <f t="shared" si="1"/>
        <v>0</v>
      </c>
      <c r="M34" s="1331">
        <f t="shared" si="1"/>
        <v>0</v>
      </c>
      <c r="N34" s="1331">
        <f t="shared" si="1"/>
        <v>0</v>
      </c>
      <c r="O34" s="1332">
        <f t="shared" si="1"/>
        <v>0</v>
      </c>
      <c r="P34" s="1330"/>
      <c r="Q34" s="1331"/>
      <c r="R34" s="1331"/>
      <c r="S34" s="1332"/>
    </row>
    <row r="35" spans="1:19" s="24" customFormat="1" ht="18" customHeight="1" x14ac:dyDescent="0.25">
      <c r="A35" s="1164" t="s">
        <v>259</v>
      </c>
      <c r="B35" s="1352" t="s">
        <v>1593</v>
      </c>
      <c r="C35" s="1166" t="s">
        <v>50</v>
      </c>
      <c r="D35" s="1519"/>
      <c r="E35" s="1415"/>
      <c r="F35" s="1486"/>
      <c r="G35" s="1486"/>
      <c r="H35" s="1284">
        <f t="shared" si="3"/>
        <v>0</v>
      </c>
      <c r="I35" s="1333"/>
      <c r="J35" s="1344">
        <f t="shared" si="2"/>
        <v>0</v>
      </c>
      <c r="K35" s="1344">
        <f t="shared" si="1"/>
        <v>0</v>
      </c>
      <c r="L35" s="1330">
        <f t="shared" si="1"/>
        <v>0</v>
      </c>
      <c r="M35" s="1331">
        <f t="shared" si="1"/>
        <v>0</v>
      </c>
      <c r="N35" s="1350">
        <f t="shared" si="1"/>
        <v>0</v>
      </c>
      <c r="O35" s="1332">
        <f t="shared" si="1"/>
        <v>0</v>
      </c>
      <c r="P35" s="1330"/>
      <c r="Q35" s="1331"/>
      <c r="R35" s="1331"/>
      <c r="S35" s="1332"/>
    </row>
    <row r="36" spans="1:19" s="24" customFormat="1" ht="18" hidden="1" customHeight="1" x14ac:dyDescent="0.25">
      <c r="A36" s="1164" t="s">
        <v>260</v>
      </c>
      <c r="B36" s="1349" t="s">
        <v>1594</v>
      </c>
      <c r="C36" s="1166" t="s">
        <v>50</v>
      </c>
      <c r="D36" s="1519"/>
      <c r="E36" s="1415"/>
      <c r="F36" s="1486"/>
      <c r="G36" s="1486"/>
      <c r="H36" s="1284">
        <f t="shared" si="3"/>
        <v>0</v>
      </c>
      <c r="I36" s="1333"/>
      <c r="J36" s="1344">
        <f t="shared" si="2"/>
        <v>0</v>
      </c>
      <c r="K36" s="1344">
        <f t="shared" si="1"/>
        <v>0</v>
      </c>
      <c r="L36" s="1330">
        <f t="shared" si="1"/>
        <v>0</v>
      </c>
      <c r="M36" s="1331">
        <f t="shared" si="1"/>
        <v>0</v>
      </c>
      <c r="N36" s="1331">
        <f t="shared" si="1"/>
        <v>0</v>
      </c>
      <c r="O36" s="1332">
        <f t="shared" si="1"/>
        <v>0</v>
      </c>
      <c r="P36" s="1330"/>
      <c r="Q36" s="1331"/>
      <c r="R36" s="1331"/>
      <c r="S36" s="1332"/>
    </row>
    <row r="37" spans="1:19" s="24" customFormat="1" ht="18" hidden="1" customHeight="1" x14ac:dyDescent="0.25">
      <c r="A37" s="1164" t="s">
        <v>261</v>
      </c>
      <c r="B37" s="1349" t="s">
        <v>1595</v>
      </c>
      <c r="C37" s="1166" t="s">
        <v>50</v>
      </c>
      <c r="D37" s="1519"/>
      <c r="E37" s="1415"/>
      <c r="F37" s="1486"/>
      <c r="G37" s="1486"/>
      <c r="H37" s="1284">
        <f t="shared" si="3"/>
        <v>0</v>
      </c>
      <c r="I37" s="1333"/>
      <c r="J37" s="1344">
        <f t="shared" si="2"/>
        <v>0</v>
      </c>
      <c r="K37" s="1344">
        <f t="shared" si="1"/>
        <v>0</v>
      </c>
      <c r="L37" s="1330">
        <f t="shared" si="1"/>
        <v>0</v>
      </c>
      <c r="M37" s="1331">
        <f t="shared" si="1"/>
        <v>0</v>
      </c>
      <c r="N37" s="1350">
        <f t="shared" si="1"/>
        <v>0</v>
      </c>
      <c r="O37" s="1332">
        <f t="shared" si="1"/>
        <v>0</v>
      </c>
      <c r="P37" s="1330"/>
      <c r="Q37" s="1331"/>
      <c r="R37" s="1331"/>
      <c r="S37" s="1332"/>
    </row>
    <row r="38" spans="1:19" s="24" customFormat="1" ht="18" hidden="1" customHeight="1" x14ac:dyDescent="0.25">
      <c r="A38" s="1164" t="s">
        <v>262</v>
      </c>
      <c r="B38" s="1353" t="s">
        <v>1596</v>
      </c>
      <c r="C38" s="1166" t="s">
        <v>50</v>
      </c>
      <c r="D38" s="1519"/>
      <c r="E38" s="1415"/>
      <c r="F38" s="1486"/>
      <c r="G38" s="1486"/>
      <c r="H38" s="1284">
        <f t="shared" si="3"/>
        <v>0</v>
      </c>
      <c r="I38" s="1333"/>
      <c r="J38" s="1344">
        <f t="shared" si="2"/>
        <v>0</v>
      </c>
      <c r="K38" s="1344">
        <f t="shared" si="1"/>
        <v>0</v>
      </c>
      <c r="L38" s="1330">
        <f t="shared" si="1"/>
        <v>0</v>
      </c>
      <c r="M38" s="1331">
        <f t="shared" si="1"/>
        <v>0</v>
      </c>
      <c r="N38" s="1331">
        <f t="shared" si="1"/>
        <v>0</v>
      </c>
      <c r="O38" s="1332">
        <f t="shared" si="1"/>
        <v>0</v>
      </c>
      <c r="P38" s="1330"/>
      <c r="Q38" s="1331"/>
      <c r="R38" s="1331"/>
      <c r="S38" s="1332"/>
    </row>
    <row r="39" spans="1:19" s="24" customFormat="1" ht="18" hidden="1" customHeight="1" x14ac:dyDescent="0.25">
      <c r="A39" s="1164" t="s">
        <v>263</v>
      </c>
      <c r="B39" s="1351" t="s">
        <v>1597</v>
      </c>
      <c r="C39" s="1166" t="s">
        <v>50</v>
      </c>
      <c r="D39" s="1519"/>
      <c r="E39" s="1415"/>
      <c r="F39" s="1486"/>
      <c r="G39" s="1486"/>
      <c r="H39" s="1284">
        <f t="shared" si="3"/>
        <v>0</v>
      </c>
      <c r="I39" s="1333"/>
      <c r="J39" s="1344">
        <f t="shared" si="2"/>
        <v>0</v>
      </c>
      <c r="K39" s="1344">
        <f t="shared" si="1"/>
        <v>0</v>
      </c>
      <c r="L39" s="1330">
        <f t="shared" si="1"/>
        <v>0</v>
      </c>
      <c r="M39" s="1331">
        <f t="shared" si="1"/>
        <v>0</v>
      </c>
      <c r="N39" s="1331">
        <f t="shared" si="1"/>
        <v>0</v>
      </c>
      <c r="O39" s="1332">
        <f t="shared" si="1"/>
        <v>0</v>
      </c>
      <c r="P39" s="1330"/>
      <c r="Q39" s="1331"/>
      <c r="R39" s="1331"/>
      <c r="S39" s="1332"/>
    </row>
    <row r="40" spans="1:19" s="24" customFormat="1" ht="18" hidden="1" customHeight="1" x14ac:dyDescent="0.25">
      <c r="A40" s="1164" t="s">
        <v>264</v>
      </c>
      <c r="B40" s="1354" t="s">
        <v>1598</v>
      </c>
      <c r="C40" s="1166" t="s">
        <v>50</v>
      </c>
      <c r="D40" s="1519"/>
      <c r="E40" s="1415"/>
      <c r="F40" s="1486"/>
      <c r="G40" s="1486"/>
      <c r="H40" s="1284">
        <f>(D40*E40*10)+(D40*G40*2)</f>
        <v>0</v>
      </c>
      <c r="I40" s="1333"/>
      <c r="J40" s="1344">
        <f t="shared" si="2"/>
        <v>0</v>
      </c>
      <c r="K40" s="1344">
        <f t="shared" si="1"/>
        <v>0</v>
      </c>
      <c r="L40" s="1330">
        <f t="shared" si="1"/>
        <v>0</v>
      </c>
      <c r="M40" s="1331">
        <f t="shared" si="1"/>
        <v>0</v>
      </c>
      <c r="N40" s="1350">
        <f t="shared" si="1"/>
        <v>0</v>
      </c>
      <c r="O40" s="1332">
        <f t="shared" si="1"/>
        <v>0</v>
      </c>
      <c r="P40" s="1330"/>
      <c r="Q40" s="1331"/>
      <c r="R40" s="1331"/>
      <c r="S40" s="1332"/>
    </row>
    <row r="41" spans="1:19" s="24" customFormat="1" ht="18" hidden="1" customHeight="1" x14ac:dyDescent="0.25">
      <c r="A41" s="1164" t="s">
        <v>265</v>
      </c>
      <c r="B41" s="1353" t="s">
        <v>1599</v>
      </c>
      <c r="C41" s="1166" t="s">
        <v>50</v>
      </c>
      <c r="D41" s="1519"/>
      <c r="E41" s="1415"/>
      <c r="F41" s="1486"/>
      <c r="G41" s="1486"/>
      <c r="H41" s="1284">
        <f t="shared" ref="H41:H69" si="4">(D41*E41*10)+(D41*G41*2)</f>
        <v>0</v>
      </c>
      <c r="I41" s="1333"/>
      <c r="J41" s="1344">
        <f t="shared" si="2"/>
        <v>0</v>
      </c>
      <c r="K41" s="1344">
        <f t="shared" si="1"/>
        <v>0</v>
      </c>
      <c r="L41" s="1330">
        <f t="shared" si="1"/>
        <v>0</v>
      </c>
      <c r="M41" s="1331">
        <f t="shared" si="1"/>
        <v>0</v>
      </c>
      <c r="N41" s="1350">
        <f t="shared" si="1"/>
        <v>0</v>
      </c>
      <c r="O41" s="1332">
        <f t="shared" si="1"/>
        <v>0</v>
      </c>
      <c r="P41" s="1330"/>
      <c r="Q41" s="1331"/>
      <c r="R41" s="1331"/>
      <c r="S41" s="1332"/>
    </row>
    <row r="42" spans="1:19" s="24" customFormat="1" ht="18" hidden="1" customHeight="1" x14ac:dyDescent="0.25">
      <c r="A42" s="1164" t="s">
        <v>266</v>
      </c>
      <c r="B42" s="1353" t="s">
        <v>1600</v>
      </c>
      <c r="C42" s="1166" t="s">
        <v>50</v>
      </c>
      <c r="D42" s="1519"/>
      <c r="E42" s="1415"/>
      <c r="F42" s="1486"/>
      <c r="G42" s="1486"/>
      <c r="H42" s="1332">
        <f t="shared" si="4"/>
        <v>0</v>
      </c>
      <c r="I42" s="1333"/>
      <c r="J42" s="1344">
        <f t="shared" si="2"/>
        <v>0</v>
      </c>
      <c r="K42" s="1344">
        <f t="shared" si="1"/>
        <v>0</v>
      </c>
      <c r="L42" s="1330">
        <f t="shared" si="1"/>
        <v>0</v>
      </c>
      <c r="M42" s="1331">
        <f t="shared" si="1"/>
        <v>0</v>
      </c>
      <c r="N42" s="1350">
        <f t="shared" si="1"/>
        <v>0</v>
      </c>
      <c r="O42" s="1332">
        <f t="shared" si="1"/>
        <v>0</v>
      </c>
      <c r="P42" s="1330"/>
      <c r="Q42" s="1331"/>
      <c r="R42" s="1331"/>
      <c r="S42" s="1332"/>
    </row>
    <row r="43" spans="1:19" s="24" customFormat="1" ht="18" hidden="1" customHeight="1" x14ac:dyDescent="0.25">
      <c r="A43" s="1164" t="s">
        <v>267</v>
      </c>
      <c r="B43" s="1354" t="s">
        <v>1150</v>
      </c>
      <c r="C43" s="1166" t="s">
        <v>50</v>
      </c>
      <c r="D43" s="1519"/>
      <c r="E43" s="1415"/>
      <c r="F43" s="1486"/>
      <c r="G43" s="1486"/>
      <c r="H43" s="1332">
        <f t="shared" si="4"/>
        <v>0</v>
      </c>
      <c r="I43" s="1333"/>
      <c r="J43" s="1344">
        <f t="shared" si="2"/>
        <v>0</v>
      </c>
      <c r="K43" s="1344">
        <f t="shared" si="1"/>
        <v>0</v>
      </c>
      <c r="L43" s="1330">
        <f t="shared" si="1"/>
        <v>0</v>
      </c>
      <c r="M43" s="1331">
        <f t="shared" si="1"/>
        <v>0</v>
      </c>
      <c r="N43" s="1331">
        <f t="shared" si="1"/>
        <v>0</v>
      </c>
      <c r="O43" s="1332">
        <f t="shared" si="1"/>
        <v>0</v>
      </c>
      <c r="P43" s="1330"/>
      <c r="Q43" s="1331"/>
      <c r="R43" s="1331"/>
      <c r="S43" s="1332"/>
    </row>
    <row r="44" spans="1:19" s="24" customFormat="1" ht="18" hidden="1" customHeight="1" x14ac:dyDescent="0.25">
      <c r="A44" s="1164" t="s">
        <v>268</v>
      </c>
      <c r="B44" s="1353" t="s">
        <v>1601</v>
      </c>
      <c r="C44" s="1166" t="s">
        <v>50</v>
      </c>
      <c r="D44" s="1519"/>
      <c r="E44" s="1415"/>
      <c r="F44" s="1486"/>
      <c r="G44" s="1486"/>
      <c r="H44" s="1332">
        <f t="shared" si="4"/>
        <v>0</v>
      </c>
      <c r="I44" s="1333"/>
      <c r="J44" s="1344">
        <f t="shared" si="2"/>
        <v>0</v>
      </c>
      <c r="K44" s="1344">
        <f t="shared" si="1"/>
        <v>0</v>
      </c>
      <c r="L44" s="1330">
        <f t="shared" si="1"/>
        <v>0</v>
      </c>
      <c r="M44" s="1331">
        <f t="shared" si="1"/>
        <v>0</v>
      </c>
      <c r="N44" s="1350">
        <f t="shared" si="1"/>
        <v>0</v>
      </c>
      <c r="O44" s="1332">
        <f t="shared" si="1"/>
        <v>0</v>
      </c>
      <c r="P44" s="1330"/>
      <c r="Q44" s="1331"/>
      <c r="R44" s="1331"/>
      <c r="S44" s="1332"/>
    </row>
    <row r="45" spans="1:19" s="24" customFormat="1" ht="18" hidden="1" customHeight="1" x14ac:dyDescent="0.25">
      <c r="A45" s="1164" t="s">
        <v>269</v>
      </c>
      <c r="B45" s="1353" t="s">
        <v>1602</v>
      </c>
      <c r="C45" s="1166" t="s">
        <v>50</v>
      </c>
      <c r="D45" s="1519"/>
      <c r="E45" s="1415"/>
      <c r="F45" s="1486"/>
      <c r="G45" s="1486"/>
      <c r="H45" s="1332">
        <f t="shared" si="4"/>
        <v>0</v>
      </c>
      <c r="I45" s="1333"/>
      <c r="J45" s="1344">
        <f t="shared" si="2"/>
        <v>0</v>
      </c>
      <c r="K45" s="1344">
        <f t="shared" si="1"/>
        <v>0</v>
      </c>
      <c r="L45" s="1330">
        <f t="shared" si="1"/>
        <v>0</v>
      </c>
      <c r="M45" s="1331">
        <f t="shared" si="1"/>
        <v>0</v>
      </c>
      <c r="N45" s="1331">
        <f t="shared" si="1"/>
        <v>0</v>
      </c>
      <c r="O45" s="1332">
        <f t="shared" si="1"/>
        <v>0</v>
      </c>
      <c r="P45" s="1330"/>
      <c r="Q45" s="1331"/>
      <c r="R45" s="1331"/>
      <c r="S45" s="1332"/>
    </row>
    <row r="46" spans="1:19" s="24" customFormat="1" ht="18" hidden="1" customHeight="1" x14ac:dyDescent="0.25">
      <c r="A46" s="1164" t="s">
        <v>270</v>
      </c>
      <c r="B46" s="1353" t="s">
        <v>1603</v>
      </c>
      <c r="C46" s="1166" t="s">
        <v>50</v>
      </c>
      <c r="D46" s="1519"/>
      <c r="E46" s="1415"/>
      <c r="F46" s="1486"/>
      <c r="G46" s="1486"/>
      <c r="H46" s="1332">
        <f t="shared" si="4"/>
        <v>0</v>
      </c>
      <c r="I46" s="1333"/>
      <c r="J46" s="1344">
        <f t="shared" si="2"/>
        <v>0</v>
      </c>
      <c r="K46" s="1344">
        <f t="shared" si="1"/>
        <v>0</v>
      </c>
      <c r="L46" s="1330">
        <f t="shared" si="1"/>
        <v>0</v>
      </c>
      <c r="M46" s="1331">
        <f t="shared" si="1"/>
        <v>0</v>
      </c>
      <c r="N46" s="1331">
        <f t="shared" si="1"/>
        <v>0</v>
      </c>
      <c r="O46" s="1332">
        <f t="shared" si="1"/>
        <v>0</v>
      </c>
      <c r="P46" s="1330"/>
      <c r="Q46" s="1331"/>
      <c r="R46" s="1331"/>
      <c r="S46" s="1332"/>
    </row>
    <row r="47" spans="1:19" s="24" customFormat="1" ht="18" hidden="1" customHeight="1" x14ac:dyDescent="0.25">
      <c r="A47" s="1164" t="s">
        <v>271</v>
      </c>
      <c r="B47" s="1353" t="s">
        <v>1604</v>
      </c>
      <c r="C47" s="1166" t="s">
        <v>50</v>
      </c>
      <c r="D47" s="1519"/>
      <c r="E47" s="1415"/>
      <c r="F47" s="1486"/>
      <c r="G47" s="1486"/>
      <c r="H47" s="1332">
        <f t="shared" si="4"/>
        <v>0</v>
      </c>
      <c r="I47" s="1333"/>
      <c r="J47" s="1344">
        <f t="shared" si="2"/>
        <v>0</v>
      </c>
      <c r="K47" s="1344">
        <f t="shared" si="1"/>
        <v>0</v>
      </c>
      <c r="L47" s="1330">
        <f t="shared" si="1"/>
        <v>0</v>
      </c>
      <c r="M47" s="1331">
        <f t="shared" si="1"/>
        <v>0</v>
      </c>
      <c r="N47" s="1350">
        <f t="shared" si="1"/>
        <v>0</v>
      </c>
      <c r="O47" s="1332">
        <f t="shared" si="1"/>
        <v>0</v>
      </c>
      <c r="P47" s="1330"/>
      <c r="Q47" s="1331"/>
      <c r="R47" s="1331"/>
      <c r="S47" s="1332"/>
    </row>
    <row r="48" spans="1:19" s="24" customFormat="1" ht="18" hidden="1" customHeight="1" x14ac:dyDescent="0.25">
      <c r="A48" s="1164" t="s">
        <v>272</v>
      </c>
      <c r="B48" s="1353" t="s">
        <v>1605</v>
      </c>
      <c r="C48" s="1166" t="s">
        <v>50</v>
      </c>
      <c r="D48" s="1519"/>
      <c r="E48" s="1415"/>
      <c r="F48" s="1486"/>
      <c r="G48" s="1486"/>
      <c r="H48" s="1332">
        <f t="shared" si="4"/>
        <v>0</v>
      </c>
      <c r="I48" s="1333"/>
      <c r="J48" s="1344">
        <f t="shared" si="2"/>
        <v>0</v>
      </c>
      <c r="K48" s="1344">
        <f t="shared" si="1"/>
        <v>0</v>
      </c>
      <c r="L48" s="1355">
        <f t="shared" si="1"/>
        <v>0</v>
      </c>
      <c r="M48" s="1331">
        <f t="shared" si="1"/>
        <v>0</v>
      </c>
      <c r="N48" s="1331">
        <f t="shared" si="1"/>
        <v>0</v>
      </c>
      <c r="O48" s="1332">
        <f t="shared" si="1"/>
        <v>0</v>
      </c>
      <c r="P48" s="1330"/>
      <c r="Q48" s="1331"/>
      <c r="R48" s="1331"/>
      <c r="S48" s="1332"/>
    </row>
    <row r="49" spans="1:19" s="24" customFormat="1" ht="18" hidden="1" customHeight="1" x14ac:dyDescent="0.25">
      <c r="A49" s="1164" t="s">
        <v>273</v>
      </c>
      <c r="B49" s="1353" t="s">
        <v>1606</v>
      </c>
      <c r="C49" s="1166" t="s">
        <v>50</v>
      </c>
      <c r="D49" s="1519"/>
      <c r="E49" s="1415"/>
      <c r="F49" s="1486"/>
      <c r="G49" s="1486"/>
      <c r="H49" s="1332">
        <f t="shared" si="4"/>
        <v>0</v>
      </c>
      <c r="I49" s="1333"/>
      <c r="J49" s="1344">
        <f t="shared" si="2"/>
        <v>0</v>
      </c>
      <c r="K49" s="1344">
        <f t="shared" si="1"/>
        <v>0</v>
      </c>
      <c r="L49" s="1330">
        <f t="shared" si="1"/>
        <v>0</v>
      </c>
      <c r="M49" s="1331">
        <f t="shared" si="1"/>
        <v>0</v>
      </c>
      <c r="N49" s="1331">
        <f t="shared" si="1"/>
        <v>0</v>
      </c>
      <c r="O49" s="1332">
        <f t="shared" si="1"/>
        <v>0</v>
      </c>
      <c r="P49" s="1330"/>
      <c r="Q49" s="1331"/>
      <c r="R49" s="1331"/>
      <c r="S49" s="1332"/>
    </row>
    <row r="50" spans="1:19" s="24" customFormat="1" ht="18" hidden="1" customHeight="1" x14ac:dyDescent="0.25">
      <c r="A50" s="1164" t="s">
        <v>274</v>
      </c>
      <c r="B50" s="948"/>
      <c r="C50" s="1166" t="s">
        <v>50</v>
      </c>
      <c r="D50" s="1519"/>
      <c r="E50" s="1415"/>
      <c r="F50" s="1486"/>
      <c r="G50" s="1486"/>
      <c r="H50" s="1332">
        <f t="shared" si="4"/>
        <v>0</v>
      </c>
      <c r="I50" s="1333"/>
      <c r="J50" s="1344">
        <f t="shared" si="2"/>
        <v>0</v>
      </c>
      <c r="K50" s="1344">
        <f t="shared" si="1"/>
        <v>0</v>
      </c>
      <c r="L50" s="1330">
        <f t="shared" si="1"/>
        <v>0</v>
      </c>
      <c r="M50" s="1331">
        <f t="shared" si="1"/>
        <v>0</v>
      </c>
      <c r="N50" s="1331">
        <f t="shared" si="1"/>
        <v>0</v>
      </c>
      <c r="O50" s="1332">
        <f t="shared" si="1"/>
        <v>0</v>
      </c>
      <c r="P50" s="1330"/>
      <c r="Q50" s="1331"/>
      <c r="R50" s="1331"/>
      <c r="S50" s="1332"/>
    </row>
    <row r="51" spans="1:19" s="24" customFormat="1" ht="18" hidden="1" customHeight="1" x14ac:dyDescent="0.25">
      <c r="A51" s="1164" t="s">
        <v>960</v>
      </c>
      <c r="B51" s="948"/>
      <c r="C51" s="1166" t="s">
        <v>50</v>
      </c>
      <c r="D51" s="1519"/>
      <c r="E51" s="1415"/>
      <c r="F51" s="1486"/>
      <c r="G51" s="1486"/>
      <c r="H51" s="1332">
        <f t="shared" si="4"/>
        <v>0</v>
      </c>
      <c r="I51" s="1333"/>
      <c r="J51" s="1344">
        <f t="shared" si="2"/>
        <v>0</v>
      </c>
      <c r="K51" s="1344">
        <f t="shared" si="1"/>
        <v>0</v>
      </c>
      <c r="L51" s="1330">
        <f t="shared" si="1"/>
        <v>0</v>
      </c>
      <c r="M51" s="1331">
        <f t="shared" si="1"/>
        <v>0</v>
      </c>
      <c r="N51" s="1331">
        <f t="shared" si="1"/>
        <v>0</v>
      </c>
      <c r="O51" s="1332">
        <f t="shared" si="1"/>
        <v>0</v>
      </c>
      <c r="P51" s="1330"/>
      <c r="Q51" s="1331"/>
      <c r="R51" s="1331"/>
      <c r="S51" s="1332"/>
    </row>
    <row r="52" spans="1:19" s="24" customFormat="1" ht="18" hidden="1" customHeight="1" x14ac:dyDescent="0.25">
      <c r="A52" s="1164" t="s">
        <v>961</v>
      </c>
      <c r="B52" s="948"/>
      <c r="C52" s="1166" t="s">
        <v>50</v>
      </c>
      <c r="D52" s="1519"/>
      <c r="E52" s="1415"/>
      <c r="F52" s="1486"/>
      <c r="G52" s="1486"/>
      <c r="H52" s="1332">
        <f t="shared" si="4"/>
        <v>0</v>
      </c>
      <c r="I52" s="1333"/>
      <c r="J52" s="1344">
        <f t="shared" si="2"/>
        <v>0</v>
      </c>
      <c r="K52" s="1344">
        <f t="shared" si="1"/>
        <v>0</v>
      </c>
      <c r="L52" s="1330">
        <f t="shared" si="1"/>
        <v>0</v>
      </c>
      <c r="M52" s="1331">
        <f t="shared" si="1"/>
        <v>0</v>
      </c>
      <c r="N52" s="1331">
        <f t="shared" si="1"/>
        <v>0</v>
      </c>
      <c r="O52" s="1332">
        <f t="shared" si="1"/>
        <v>0</v>
      </c>
      <c r="P52" s="1330"/>
      <c r="Q52" s="1331"/>
      <c r="R52" s="1331"/>
      <c r="S52" s="1332"/>
    </row>
    <row r="53" spans="1:19" s="24" customFormat="1" ht="18" hidden="1" customHeight="1" x14ac:dyDescent="0.25">
      <c r="A53" s="1164" t="s">
        <v>962</v>
      </c>
      <c r="B53" s="948"/>
      <c r="C53" s="1166" t="s">
        <v>50</v>
      </c>
      <c r="D53" s="1519"/>
      <c r="E53" s="1415"/>
      <c r="F53" s="1486"/>
      <c r="G53" s="1486"/>
      <c r="H53" s="1332">
        <f t="shared" si="4"/>
        <v>0</v>
      </c>
      <c r="I53" s="1333"/>
      <c r="J53" s="1344">
        <f t="shared" si="2"/>
        <v>0</v>
      </c>
      <c r="K53" s="1344">
        <f t="shared" si="1"/>
        <v>0</v>
      </c>
      <c r="L53" s="1330">
        <f t="shared" si="1"/>
        <v>0</v>
      </c>
      <c r="M53" s="1331">
        <f t="shared" si="1"/>
        <v>0</v>
      </c>
      <c r="N53" s="1331">
        <f t="shared" si="1"/>
        <v>0</v>
      </c>
      <c r="O53" s="1332">
        <f t="shared" si="1"/>
        <v>0</v>
      </c>
      <c r="P53" s="1330"/>
      <c r="Q53" s="1331"/>
      <c r="R53" s="1331"/>
      <c r="S53" s="1332"/>
    </row>
    <row r="54" spans="1:19" s="24" customFormat="1" ht="18" hidden="1" customHeight="1" x14ac:dyDescent="0.25">
      <c r="A54" s="1164" t="s">
        <v>963</v>
      </c>
      <c r="B54" s="1356"/>
      <c r="C54" s="1166" t="s">
        <v>50</v>
      </c>
      <c r="D54" s="1344"/>
      <c r="E54" s="1330"/>
      <c r="F54" s="1331"/>
      <c r="G54" s="1331"/>
      <c r="H54" s="1332">
        <f t="shared" si="4"/>
        <v>0</v>
      </c>
      <c r="I54" s="1333"/>
      <c r="J54" s="1344">
        <f t="shared" si="2"/>
        <v>0</v>
      </c>
      <c r="K54" s="1344">
        <f t="shared" si="1"/>
        <v>0</v>
      </c>
      <c r="L54" s="1330">
        <f t="shared" si="1"/>
        <v>0</v>
      </c>
      <c r="M54" s="1331">
        <f t="shared" si="1"/>
        <v>0</v>
      </c>
      <c r="N54" s="1331">
        <f t="shared" si="1"/>
        <v>0</v>
      </c>
      <c r="O54" s="1332">
        <f t="shared" si="1"/>
        <v>0</v>
      </c>
      <c r="P54" s="1330"/>
      <c r="Q54" s="1331"/>
      <c r="R54" s="1331"/>
      <c r="S54" s="1332"/>
    </row>
    <row r="55" spans="1:19" s="24" customFormat="1" ht="18" hidden="1" customHeight="1" x14ac:dyDescent="0.25">
      <c r="A55" s="1164" t="s">
        <v>964</v>
      </c>
      <c r="B55" s="948"/>
      <c r="C55" s="1166" t="s">
        <v>50</v>
      </c>
      <c r="D55" s="1344"/>
      <c r="E55" s="1330"/>
      <c r="F55" s="1331"/>
      <c r="G55" s="1331"/>
      <c r="H55" s="1332">
        <f t="shared" si="4"/>
        <v>0</v>
      </c>
      <c r="I55" s="1333"/>
      <c r="J55" s="1344">
        <f t="shared" si="2"/>
        <v>0</v>
      </c>
      <c r="K55" s="1344">
        <f t="shared" si="1"/>
        <v>0</v>
      </c>
      <c r="L55" s="1330">
        <f t="shared" si="1"/>
        <v>0</v>
      </c>
      <c r="M55" s="1331">
        <f t="shared" si="1"/>
        <v>0</v>
      </c>
      <c r="N55" s="1331">
        <f t="shared" si="1"/>
        <v>0</v>
      </c>
      <c r="O55" s="1332">
        <f t="shared" si="1"/>
        <v>0</v>
      </c>
      <c r="P55" s="1330"/>
      <c r="Q55" s="1331"/>
      <c r="R55" s="1331"/>
      <c r="S55" s="1332"/>
    </row>
    <row r="56" spans="1:19" s="24" customFormat="1" ht="18" hidden="1" customHeight="1" x14ac:dyDescent="0.25">
      <c r="A56" s="1164" t="s">
        <v>965</v>
      </c>
      <c r="B56" s="948"/>
      <c r="C56" s="1166" t="s">
        <v>50</v>
      </c>
      <c r="D56" s="1344"/>
      <c r="E56" s="1330"/>
      <c r="F56" s="1331"/>
      <c r="G56" s="1331"/>
      <c r="H56" s="1332">
        <f t="shared" si="4"/>
        <v>0</v>
      </c>
      <c r="I56" s="1333"/>
      <c r="J56" s="1344">
        <f t="shared" si="2"/>
        <v>0</v>
      </c>
      <c r="K56" s="1344">
        <f t="shared" si="1"/>
        <v>0</v>
      </c>
      <c r="L56" s="1330">
        <f t="shared" si="1"/>
        <v>0</v>
      </c>
      <c r="M56" s="1331">
        <f t="shared" si="1"/>
        <v>0</v>
      </c>
      <c r="N56" s="1331">
        <f t="shared" si="1"/>
        <v>0</v>
      </c>
      <c r="O56" s="1332">
        <f t="shared" si="1"/>
        <v>0</v>
      </c>
      <c r="P56" s="1330"/>
      <c r="Q56" s="1331"/>
      <c r="R56" s="1331"/>
      <c r="S56" s="1332"/>
    </row>
    <row r="57" spans="1:19" s="24" customFormat="1" ht="18" hidden="1" customHeight="1" x14ac:dyDescent="0.25">
      <c r="A57" s="1164" t="s">
        <v>966</v>
      </c>
      <c r="B57" s="948"/>
      <c r="C57" s="1166" t="s">
        <v>50</v>
      </c>
      <c r="D57" s="1344"/>
      <c r="E57" s="1330"/>
      <c r="F57" s="1331"/>
      <c r="G57" s="1331"/>
      <c r="H57" s="1332">
        <f t="shared" si="4"/>
        <v>0</v>
      </c>
      <c r="I57" s="1333"/>
      <c r="J57" s="1344">
        <f t="shared" si="2"/>
        <v>0</v>
      </c>
      <c r="K57" s="1344">
        <f t="shared" si="1"/>
        <v>0</v>
      </c>
      <c r="L57" s="1330">
        <f t="shared" si="1"/>
        <v>0</v>
      </c>
      <c r="M57" s="1331">
        <f t="shared" si="1"/>
        <v>0</v>
      </c>
      <c r="N57" s="1331">
        <f t="shared" si="1"/>
        <v>0</v>
      </c>
      <c r="O57" s="1332">
        <f t="shared" si="1"/>
        <v>0</v>
      </c>
      <c r="P57" s="1330"/>
      <c r="Q57" s="1331"/>
      <c r="R57" s="1331"/>
      <c r="S57" s="1332"/>
    </row>
    <row r="58" spans="1:19" s="24" customFormat="1" ht="18" hidden="1" customHeight="1" x14ac:dyDescent="0.25">
      <c r="A58" s="1164" t="s">
        <v>967</v>
      </c>
      <c r="B58" s="981"/>
      <c r="C58" s="1166" t="s">
        <v>50</v>
      </c>
      <c r="D58" s="1344"/>
      <c r="E58" s="1330"/>
      <c r="F58" s="1331"/>
      <c r="G58" s="1331"/>
      <c r="H58" s="1332">
        <f t="shared" si="4"/>
        <v>0</v>
      </c>
      <c r="I58" s="1333"/>
      <c r="J58" s="1344">
        <f t="shared" si="2"/>
        <v>0</v>
      </c>
      <c r="K58" s="1344">
        <f t="shared" si="1"/>
        <v>0</v>
      </c>
      <c r="L58" s="1330">
        <f t="shared" si="1"/>
        <v>0</v>
      </c>
      <c r="M58" s="1331">
        <f t="shared" si="1"/>
        <v>0</v>
      </c>
      <c r="N58" s="1331">
        <f t="shared" si="1"/>
        <v>0</v>
      </c>
      <c r="O58" s="1332">
        <f t="shared" si="1"/>
        <v>0</v>
      </c>
      <c r="P58" s="1330"/>
      <c r="Q58" s="1331"/>
      <c r="R58" s="1331"/>
      <c r="S58" s="1332"/>
    </row>
    <row r="59" spans="1:19" s="24" customFormat="1" ht="18" hidden="1" customHeight="1" x14ac:dyDescent="0.25">
      <c r="A59" s="1164" t="s">
        <v>968</v>
      </c>
      <c r="B59" s="1237"/>
      <c r="C59" s="1166" t="s">
        <v>50</v>
      </c>
      <c r="D59" s="1344"/>
      <c r="E59" s="1330"/>
      <c r="F59" s="1331"/>
      <c r="G59" s="1331"/>
      <c r="H59" s="1332">
        <f t="shared" si="4"/>
        <v>0</v>
      </c>
      <c r="I59" s="1333"/>
      <c r="J59" s="1344">
        <f t="shared" si="2"/>
        <v>0</v>
      </c>
      <c r="K59" s="1344">
        <f t="shared" si="1"/>
        <v>0</v>
      </c>
      <c r="L59" s="1330">
        <f t="shared" si="1"/>
        <v>0</v>
      </c>
      <c r="M59" s="1331">
        <f t="shared" si="1"/>
        <v>0</v>
      </c>
      <c r="N59" s="1331">
        <f t="shared" si="1"/>
        <v>0</v>
      </c>
      <c r="O59" s="1332">
        <f t="shared" si="1"/>
        <v>0</v>
      </c>
      <c r="P59" s="1330"/>
      <c r="Q59" s="1331"/>
      <c r="R59" s="1331"/>
      <c r="S59" s="1332"/>
    </row>
    <row r="60" spans="1:19" s="24" customFormat="1" ht="18" hidden="1" customHeight="1" x14ac:dyDescent="0.25">
      <c r="A60" s="1164" t="s">
        <v>969</v>
      </c>
      <c r="B60" s="1237"/>
      <c r="C60" s="1166" t="s">
        <v>50</v>
      </c>
      <c r="D60" s="1344"/>
      <c r="E60" s="1330"/>
      <c r="F60" s="1331"/>
      <c r="G60" s="1331"/>
      <c r="H60" s="1332">
        <f t="shared" si="4"/>
        <v>0</v>
      </c>
      <c r="I60" s="1333"/>
      <c r="J60" s="1344">
        <f t="shared" si="2"/>
        <v>0</v>
      </c>
      <c r="K60" s="1344">
        <f t="shared" si="1"/>
        <v>0</v>
      </c>
      <c r="L60" s="1330">
        <f t="shared" si="1"/>
        <v>0</v>
      </c>
      <c r="M60" s="1331">
        <f t="shared" si="1"/>
        <v>0</v>
      </c>
      <c r="N60" s="1331">
        <f t="shared" si="1"/>
        <v>0</v>
      </c>
      <c r="O60" s="1332">
        <f t="shared" si="1"/>
        <v>0</v>
      </c>
      <c r="P60" s="1330"/>
      <c r="Q60" s="1331"/>
      <c r="R60" s="1331"/>
      <c r="S60" s="1332"/>
    </row>
    <row r="61" spans="1:19" s="24" customFormat="1" ht="18" hidden="1" customHeight="1" x14ac:dyDescent="0.25">
      <c r="A61" s="1164" t="s">
        <v>970</v>
      </c>
      <c r="B61" s="1237"/>
      <c r="C61" s="1166" t="s">
        <v>50</v>
      </c>
      <c r="D61" s="1344"/>
      <c r="E61" s="1330"/>
      <c r="F61" s="1331"/>
      <c r="G61" s="1331"/>
      <c r="H61" s="1332">
        <f t="shared" si="4"/>
        <v>0</v>
      </c>
      <c r="I61" s="1333"/>
      <c r="J61" s="1344">
        <f t="shared" si="2"/>
        <v>0</v>
      </c>
      <c r="K61" s="1344">
        <f t="shared" si="1"/>
        <v>0</v>
      </c>
      <c r="L61" s="1330">
        <f t="shared" si="1"/>
        <v>0</v>
      </c>
      <c r="M61" s="1331">
        <f t="shared" si="1"/>
        <v>0</v>
      </c>
      <c r="N61" s="1331">
        <f t="shared" si="1"/>
        <v>0</v>
      </c>
      <c r="O61" s="1332">
        <f t="shared" si="1"/>
        <v>0</v>
      </c>
      <c r="P61" s="1330"/>
      <c r="Q61" s="1331"/>
      <c r="R61" s="1331"/>
      <c r="S61" s="1332"/>
    </row>
    <row r="62" spans="1:19" s="24" customFormat="1" ht="18" hidden="1" customHeight="1" x14ac:dyDescent="0.25">
      <c r="A62" s="1164" t="s">
        <v>971</v>
      </c>
      <c r="B62" s="1237"/>
      <c r="C62" s="1166" t="s">
        <v>50</v>
      </c>
      <c r="D62" s="1344"/>
      <c r="E62" s="1330"/>
      <c r="F62" s="1331"/>
      <c r="G62" s="1331"/>
      <c r="H62" s="1332">
        <f t="shared" si="4"/>
        <v>0</v>
      </c>
      <c r="I62" s="1333"/>
      <c r="J62" s="1344">
        <f t="shared" si="2"/>
        <v>0</v>
      </c>
      <c r="K62" s="1344">
        <f t="shared" si="1"/>
        <v>0</v>
      </c>
      <c r="L62" s="1330">
        <f t="shared" si="1"/>
        <v>0</v>
      </c>
      <c r="M62" s="1331">
        <f t="shared" si="1"/>
        <v>0</v>
      </c>
      <c r="N62" s="1331">
        <f t="shared" si="1"/>
        <v>0</v>
      </c>
      <c r="O62" s="1332">
        <f t="shared" si="1"/>
        <v>0</v>
      </c>
      <c r="P62" s="1330"/>
      <c r="Q62" s="1331"/>
      <c r="R62" s="1331"/>
      <c r="S62" s="1332"/>
    </row>
    <row r="63" spans="1:19" s="24" customFormat="1" ht="18" hidden="1" customHeight="1" x14ac:dyDescent="0.25">
      <c r="A63" s="1164" t="s">
        <v>972</v>
      </c>
      <c r="B63" s="1237"/>
      <c r="C63" s="1166" t="s">
        <v>50</v>
      </c>
      <c r="D63" s="1344"/>
      <c r="E63" s="1330"/>
      <c r="F63" s="1331"/>
      <c r="G63" s="1331"/>
      <c r="H63" s="1332">
        <f t="shared" si="4"/>
        <v>0</v>
      </c>
      <c r="I63" s="1333"/>
      <c r="J63" s="1344">
        <f t="shared" si="2"/>
        <v>0</v>
      </c>
      <c r="K63" s="1344">
        <f t="shared" si="1"/>
        <v>0</v>
      </c>
      <c r="L63" s="1330">
        <f t="shared" si="1"/>
        <v>0</v>
      </c>
      <c r="M63" s="1331">
        <f t="shared" si="1"/>
        <v>0</v>
      </c>
      <c r="N63" s="1331">
        <f t="shared" si="1"/>
        <v>0</v>
      </c>
      <c r="O63" s="1332">
        <f t="shared" si="1"/>
        <v>0</v>
      </c>
      <c r="P63" s="1330"/>
      <c r="Q63" s="1331"/>
      <c r="R63" s="1331"/>
      <c r="S63" s="1332"/>
    </row>
    <row r="64" spans="1:19" s="24" customFormat="1" ht="18" hidden="1" customHeight="1" x14ac:dyDescent="0.25">
      <c r="A64" s="1164" t="s">
        <v>973</v>
      </c>
      <c r="B64" s="1237"/>
      <c r="C64" s="1166" t="s">
        <v>50</v>
      </c>
      <c r="D64" s="1344"/>
      <c r="E64" s="1330"/>
      <c r="F64" s="1331"/>
      <c r="G64" s="1331"/>
      <c r="H64" s="1332">
        <f t="shared" si="4"/>
        <v>0</v>
      </c>
      <c r="I64" s="1333"/>
      <c r="J64" s="1344">
        <f t="shared" si="2"/>
        <v>0</v>
      </c>
      <c r="K64" s="1344">
        <f t="shared" si="1"/>
        <v>0</v>
      </c>
      <c r="L64" s="1330">
        <f t="shared" si="1"/>
        <v>0</v>
      </c>
      <c r="M64" s="1331">
        <f t="shared" si="1"/>
        <v>0</v>
      </c>
      <c r="N64" s="1331">
        <f t="shared" si="1"/>
        <v>0</v>
      </c>
      <c r="O64" s="1332">
        <f t="shared" si="1"/>
        <v>0</v>
      </c>
      <c r="P64" s="1330"/>
      <c r="Q64" s="1331"/>
      <c r="R64" s="1331"/>
      <c r="S64" s="1332"/>
    </row>
    <row r="65" spans="1:19" s="24" customFormat="1" ht="18" hidden="1" customHeight="1" x14ac:dyDescent="0.25">
      <c r="A65" s="1164" t="s">
        <v>974</v>
      </c>
      <c r="B65" s="1237"/>
      <c r="C65" s="1166" t="s">
        <v>50</v>
      </c>
      <c r="D65" s="1344"/>
      <c r="E65" s="1330"/>
      <c r="F65" s="1331"/>
      <c r="G65" s="1331"/>
      <c r="H65" s="1332">
        <f t="shared" si="4"/>
        <v>0</v>
      </c>
      <c r="I65" s="1333"/>
      <c r="J65" s="1344">
        <f t="shared" si="2"/>
        <v>0</v>
      </c>
      <c r="K65" s="1344">
        <f t="shared" si="1"/>
        <v>0</v>
      </c>
      <c r="L65" s="1330">
        <f t="shared" si="1"/>
        <v>0</v>
      </c>
      <c r="M65" s="1331">
        <f t="shared" si="1"/>
        <v>0</v>
      </c>
      <c r="N65" s="1331">
        <f t="shared" si="1"/>
        <v>0</v>
      </c>
      <c r="O65" s="1332">
        <f t="shared" si="1"/>
        <v>0</v>
      </c>
      <c r="P65" s="1330"/>
      <c r="Q65" s="1331"/>
      <c r="R65" s="1331"/>
      <c r="S65" s="1332"/>
    </row>
    <row r="66" spans="1:19" s="24" customFormat="1" ht="18" hidden="1" customHeight="1" x14ac:dyDescent="0.25">
      <c r="A66" s="1164" t="s">
        <v>975</v>
      </c>
      <c r="B66" s="1237"/>
      <c r="C66" s="1166" t="s">
        <v>50</v>
      </c>
      <c r="D66" s="1344"/>
      <c r="E66" s="1330"/>
      <c r="F66" s="1331"/>
      <c r="G66" s="1331"/>
      <c r="H66" s="1332">
        <f t="shared" si="4"/>
        <v>0</v>
      </c>
      <c r="I66" s="1333"/>
      <c r="J66" s="1344">
        <f t="shared" si="2"/>
        <v>0</v>
      </c>
      <c r="K66" s="1344">
        <f t="shared" si="1"/>
        <v>0</v>
      </c>
      <c r="L66" s="1330">
        <f t="shared" si="1"/>
        <v>0</v>
      </c>
      <c r="M66" s="1331">
        <f t="shared" si="1"/>
        <v>0</v>
      </c>
      <c r="N66" s="1331">
        <f t="shared" si="1"/>
        <v>0</v>
      </c>
      <c r="O66" s="1332">
        <f t="shared" si="1"/>
        <v>0</v>
      </c>
      <c r="P66" s="1330"/>
      <c r="Q66" s="1331"/>
      <c r="R66" s="1331"/>
      <c r="S66" s="1332"/>
    </row>
    <row r="67" spans="1:19" s="24" customFormat="1" ht="18" hidden="1" customHeight="1" x14ac:dyDescent="0.25">
      <c r="A67" s="1164" t="s">
        <v>976</v>
      </c>
      <c r="B67" s="1237"/>
      <c r="C67" s="1166" t="s">
        <v>50</v>
      </c>
      <c r="D67" s="1344"/>
      <c r="E67" s="1330"/>
      <c r="F67" s="1331"/>
      <c r="G67" s="1331"/>
      <c r="H67" s="1332">
        <f t="shared" si="4"/>
        <v>0</v>
      </c>
      <c r="I67" s="1333"/>
      <c r="J67" s="1344">
        <f t="shared" si="2"/>
        <v>0</v>
      </c>
      <c r="K67" s="1344">
        <f t="shared" si="1"/>
        <v>0</v>
      </c>
      <c r="L67" s="1330">
        <f t="shared" si="1"/>
        <v>0</v>
      </c>
      <c r="M67" s="1331">
        <f t="shared" si="1"/>
        <v>0</v>
      </c>
      <c r="N67" s="1331">
        <f t="shared" si="1"/>
        <v>0</v>
      </c>
      <c r="O67" s="1332">
        <f t="shared" si="1"/>
        <v>0</v>
      </c>
      <c r="P67" s="1330"/>
      <c r="Q67" s="1331"/>
      <c r="R67" s="1331"/>
      <c r="S67" s="1332"/>
    </row>
    <row r="68" spans="1:19" s="24" customFormat="1" ht="18" hidden="1" customHeight="1" x14ac:dyDescent="0.25">
      <c r="A68" s="1164" t="s">
        <v>977</v>
      </c>
      <c r="B68" s="1237"/>
      <c r="C68" s="1166" t="s">
        <v>50</v>
      </c>
      <c r="D68" s="1344"/>
      <c r="E68" s="1330"/>
      <c r="F68" s="1331"/>
      <c r="G68" s="1331"/>
      <c r="H68" s="1332">
        <f t="shared" si="4"/>
        <v>0</v>
      </c>
      <c r="I68" s="1333"/>
      <c r="J68" s="1344">
        <f t="shared" si="2"/>
        <v>0</v>
      </c>
      <c r="K68" s="1344">
        <f t="shared" si="1"/>
        <v>0</v>
      </c>
      <c r="L68" s="1330">
        <f t="shared" si="1"/>
        <v>0</v>
      </c>
      <c r="M68" s="1331">
        <f t="shared" si="1"/>
        <v>0</v>
      </c>
      <c r="N68" s="1331">
        <f t="shared" si="1"/>
        <v>0</v>
      </c>
      <c r="O68" s="1332">
        <f t="shared" si="1"/>
        <v>0</v>
      </c>
      <c r="P68" s="1330"/>
      <c r="Q68" s="1331"/>
      <c r="R68" s="1331"/>
      <c r="S68" s="1332"/>
    </row>
    <row r="69" spans="1:19" s="24" customFormat="1" ht="18" hidden="1" customHeight="1" x14ac:dyDescent="0.25">
      <c r="A69" s="1164" t="s">
        <v>978</v>
      </c>
      <c r="B69" s="1237"/>
      <c r="C69" s="1166" t="s">
        <v>50</v>
      </c>
      <c r="D69" s="1344"/>
      <c r="E69" s="1330"/>
      <c r="F69" s="1331"/>
      <c r="G69" s="1331"/>
      <c r="H69" s="1332">
        <f t="shared" si="4"/>
        <v>0</v>
      </c>
      <c r="I69" s="1333"/>
      <c r="J69" s="1344">
        <f t="shared" si="2"/>
        <v>0</v>
      </c>
      <c r="K69" s="1344">
        <f t="shared" si="1"/>
        <v>0</v>
      </c>
      <c r="L69" s="1330">
        <f t="shared" si="1"/>
        <v>0</v>
      </c>
      <c r="M69" s="1331">
        <f t="shared" si="1"/>
        <v>0</v>
      </c>
      <c r="N69" s="1331">
        <f t="shared" si="1"/>
        <v>0</v>
      </c>
      <c r="O69" s="1332">
        <f t="shared" si="1"/>
        <v>0</v>
      </c>
      <c r="P69" s="1330"/>
      <c r="Q69" s="1331"/>
      <c r="R69" s="1331"/>
      <c r="S69" s="1332"/>
    </row>
    <row r="70" spans="1:19" s="23" customFormat="1" ht="24.75" hidden="1" customHeight="1" x14ac:dyDescent="0.25">
      <c r="A70" s="1164" t="s">
        <v>979</v>
      </c>
      <c r="B70" s="1165" t="s">
        <v>1214</v>
      </c>
      <c r="C70" s="1166" t="s">
        <v>50</v>
      </c>
      <c r="D70" s="1344"/>
      <c r="E70" s="1330"/>
      <c r="F70" s="1331"/>
      <c r="G70" s="1331"/>
      <c r="H70" s="1332">
        <f>E22*D22+E23*D23+E24*D24+E25*D25+E26*D26+E27*D27+E28*D28+E29*D29+E30*D30+E31*D31+E32*D32+E33*D33+E34*D34+E35*D35+E36*D36+E37*D37+E38*D38+E39*D39+E40*D40+E41*D41+E42*D42+E43*D43+E44*D44+E45*D45+E46*D46+E47*D47+E48*D48+E49*D49+E50*D50+E51*D51+E52*D52+E53*D53+E54*D54+E55*D55+E56*D56+E57*D57+E58*D58+E59*D59+E60*D60+E61*D61+E62*D62+E63*D63+E64*D64+E65*D65+E66*D66+E67*D67+E68*D68+E69*D69</f>
        <v>0</v>
      </c>
      <c r="I70" s="1333"/>
      <c r="J70" s="1344">
        <f t="shared" si="2"/>
        <v>0</v>
      </c>
      <c r="K70" s="1344">
        <f t="shared" si="1"/>
        <v>0</v>
      </c>
      <c r="L70" s="1330">
        <f t="shared" si="1"/>
        <v>0</v>
      </c>
      <c r="M70" s="1331">
        <f t="shared" si="1"/>
        <v>0</v>
      </c>
      <c r="N70" s="1331">
        <f t="shared" si="1"/>
        <v>0</v>
      </c>
      <c r="O70" s="1332">
        <f t="shared" si="1"/>
        <v>0</v>
      </c>
      <c r="P70" s="1330"/>
      <c r="Q70" s="1331"/>
      <c r="R70" s="1331"/>
      <c r="S70" s="1332"/>
    </row>
    <row r="71" spans="1:19" s="24" customFormat="1" ht="18" hidden="1" customHeight="1" x14ac:dyDescent="0.25">
      <c r="A71" s="1357"/>
      <c r="B71" s="1358" t="s">
        <v>980</v>
      </c>
      <c r="C71" s="1359"/>
      <c r="D71" s="1360"/>
      <c r="E71" s="1361"/>
      <c r="F71" s="1362"/>
      <c r="G71" s="1362"/>
      <c r="H71" s="1363">
        <f>G22*D22+G23*D23+G24*D24+G25*D25+G26*D26+G27*D27+G28*D28+G29*D29+G30*D30+G31*D31+G32*D32+G33*D33+G34*D34+G35*D35+G36*D36+G37*D37+G38*D38+G39*D39+G40*D40+G41*D41+G42*D42+G43*D43+G44*D44+G45*D45+G46*D46+G47*D47+G48*D48+G49*D49+G50*D50+G51*D51+G52*D52+G53*D53+G54*D54+G55*D55+G56*D56+G57*D57+G58*D58+G59*D59+G60*D60+G61*D61+G62*D62+G63*D63+G64*D64+G65*D65+G66*D66+G67*D67+G68*D68+G69*D69</f>
        <v>0</v>
      </c>
      <c r="I71" s="1364"/>
      <c r="J71" s="1360">
        <f t="shared" si="2"/>
        <v>0</v>
      </c>
      <c r="K71" s="1360">
        <f t="shared" si="1"/>
        <v>0</v>
      </c>
      <c r="L71" s="1361">
        <f t="shared" si="1"/>
        <v>0</v>
      </c>
      <c r="M71" s="1362">
        <f t="shared" si="1"/>
        <v>0</v>
      </c>
      <c r="N71" s="1362">
        <f t="shared" si="1"/>
        <v>0</v>
      </c>
      <c r="O71" s="1363">
        <f t="shared" si="1"/>
        <v>0</v>
      </c>
      <c r="P71" s="1361"/>
      <c r="Q71" s="1362"/>
      <c r="R71" s="1362"/>
      <c r="S71" s="1363"/>
    </row>
    <row r="72" spans="1:19" s="24" customFormat="1" ht="18" customHeight="1" x14ac:dyDescent="0.25">
      <c r="A72" s="1365" t="s">
        <v>481</v>
      </c>
      <c r="B72" s="1366" t="s">
        <v>275</v>
      </c>
      <c r="C72" s="1367" t="s">
        <v>50</v>
      </c>
      <c r="D72" s="1368"/>
      <c r="E72" s="1369"/>
      <c r="F72" s="1369"/>
      <c r="G72" s="1369"/>
      <c r="H72" s="1370">
        <f>MROUND(SUM(H73:H129),100)</f>
        <v>0</v>
      </c>
      <c r="I72" s="1371"/>
      <c r="J72" s="1368">
        <f t="shared" si="2"/>
        <v>0</v>
      </c>
      <c r="K72" s="1368">
        <f t="shared" si="1"/>
        <v>0</v>
      </c>
      <c r="L72" s="1369">
        <f t="shared" si="1"/>
        <v>0</v>
      </c>
      <c r="M72" s="1369">
        <f t="shared" si="1"/>
        <v>0</v>
      </c>
      <c r="N72" s="1369">
        <f t="shared" si="1"/>
        <v>0</v>
      </c>
      <c r="O72" s="1370">
        <f t="shared" si="1"/>
        <v>0</v>
      </c>
      <c r="P72" s="1369"/>
      <c r="Q72" s="1369"/>
      <c r="R72" s="1369"/>
      <c r="S72" s="1370"/>
    </row>
    <row r="73" spans="1:19" s="24" customFormat="1" ht="18" customHeight="1" x14ac:dyDescent="0.25">
      <c r="A73" s="1164" t="s">
        <v>160</v>
      </c>
      <c r="B73" s="1372" t="s">
        <v>1607</v>
      </c>
      <c r="C73" s="1166" t="s">
        <v>50</v>
      </c>
      <c r="D73" s="1417"/>
      <c r="E73" s="1560"/>
      <c r="F73" s="1331"/>
      <c r="G73" s="1331"/>
      <c r="H73" s="1342">
        <f>D73*E73*4</f>
        <v>0</v>
      </c>
      <c r="I73" s="1333"/>
      <c r="J73" s="1344"/>
      <c r="K73" s="1344">
        <f t="shared" ref="K73:O123" si="5">E73</f>
        <v>0</v>
      </c>
      <c r="L73" s="1331">
        <f t="shared" si="5"/>
        <v>0</v>
      </c>
      <c r="M73" s="1331">
        <f t="shared" si="5"/>
        <v>0</v>
      </c>
      <c r="N73" s="1331">
        <f t="shared" si="5"/>
        <v>0</v>
      </c>
      <c r="O73" s="1342">
        <f t="shared" si="5"/>
        <v>0</v>
      </c>
      <c r="P73" s="1331"/>
      <c r="Q73" s="1331"/>
      <c r="R73" s="1331"/>
      <c r="S73" s="1342"/>
    </row>
    <row r="74" spans="1:19" s="24" customFormat="1" ht="18.75" hidden="1" customHeight="1" x14ac:dyDescent="0.25">
      <c r="A74" s="1164" t="s">
        <v>163</v>
      </c>
      <c r="B74" s="1373" t="s">
        <v>1608</v>
      </c>
      <c r="C74" s="1166" t="s">
        <v>50</v>
      </c>
      <c r="D74" s="1418"/>
      <c r="E74" s="1561"/>
      <c r="F74" s="1331"/>
      <c r="G74" s="1331"/>
      <c r="H74" s="1342">
        <f t="shared" ref="H74:H129" si="6">D74*E74*4</f>
        <v>0</v>
      </c>
      <c r="I74" s="1333"/>
      <c r="J74" s="1344"/>
      <c r="K74" s="1344">
        <f t="shared" si="5"/>
        <v>0</v>
      </c>
      <c r="L74" s="1331">
        <f t="shared" si="5"/>
        <v>0</v>
      </c>
      <c r="M74" s="1331">
        <f t="shared" si="5"/>
        <v>0</v>
      </c>
      <c r="N74" s="1331">
        <f t="shared" si="5"/>
        <v>0</v>
      </c>
      <c r="O74" s="1342">
        <f t="shared" si="5"/>
        <v>0</v>
      </c>
      <c r="P74" s="1331"/>
      <c r="Q74" s="1331"/>
      <c r="R74" s="1331"/>
      <c r="S74" s="1342"/>
    </row>
    <row r="75" spans="1:19" s="24" customFormat="1" ht="18" hidden="1" customHeight="1" x14ac:dyDescent="0.25">
      <c r="A75" s="1164" t="s">
        <v>165</v>
      </c>
      <c r="B75" s="1372" t="s">
        <v>1609</v>
      </c>
      <c r="C75" s="1166" t="s">
        <v>50</v>
      </c>
      <c r="D75" s="1418"/>
      <c r="E75" s="1561"/>
      <c r="F75" s="1331"/>
      <c r="G75" s="1331"/>
      <c r="H75" s="1342">
        <f t="shared" si="6"/>
        <v>0</v>
      </c>
      <c r="I75" s="1333"/>
      <c r="J75" s="1344"/>
      <c r="K75" s="1344">
        <f t="shared" si="5"/>
        <v>0</v>
      </c>
      <c r="L75" s="1331">
        <f t="shared" si="5"/>
        <v>0</v>
      </c>
      <c r="M75" s="1331">
        <f t="shared" si="5"/>
        <v>0</v>
      </c>
      <c r="N75" s="1331">
        <f t="shared" si="5"/>
        <v>0</v>
      </c>
      <c r="O75" s="1342">
        <f t="shared" si="5"/>
        <v>0</v>
      </c>
      <c r="P75" s="1331"/>
      <c r="Q75" s="1331"/>
      <c r="R75" s="1331"/>
      <c r="S75" s="1342"/>
    </row>
    <row r="76" spans="1:19" s="24" customFormat="1" ht="18" hidden="1" customHeight="1" x14ac:dyDescent="0.25">
      <c r="A76" s="1164" t="s">
        <v>167</v>
      </c>
      <c r="B76" s="1165" t="s">
        <v>1610</v>
      </c>
      <c r="C76" s="1166" t="s">
        <v>50</v>
      </c>
      <c r="D76" s="1418"/>
      <c r="E76" s="1561"/>
      <c r="F76" s="1331"/>
      <c r="G76" s="1331"/>
      <c r="H76" s="1342">
        <f t="shared" si="6"/>
        <v>0</v>
      </c>
      <c r="I76" s="1333"/>
      <c r="J76" s="1344"/>
      <c r="K76" s="1344">
        <f t="shared" si="5"/>
        <v>0</v>
      </c>
      <c r="L76" s="1331">
        <f t="shared" si="5"/>
        <v>0</v>
      </c>
      <c r="M76" s="1331">
        <f t="shared" si="5"/>
        <v>0</v>
      </c>
      <c r="N76" s="1331">
        <f t="shared" si="5"/>
        <v>0</v>
      </c>
      <c r="O76" s="1342">
        <f t="shared" si="5"/>
        <v>0</v>
      </c>
      <c r="P76" s="1331"/>
      <c r="Q76" s="1331"/>
      <c r="R76" s="1331"/>
      <c r="S76" s="1342"/>
    </row>
    <row r="77" spans="1:19" s="24" customFormat="1" ht="18" hidden="1" customHeight="1" x14ac:dyDescent="0.25">
      <c r="A77" s="1164" t="s">
        <v>276</v>
      </c>
      <c r="B77" s="1165" t="s">
        <v>1611</v>
      </c>
      <c r="C77" s="1166" t="s">
        <v>50</v>
      </c>
      <c r="D77" s="1418"/>
      <c r="E77" s="1561"/>
      <c r="F77" s="1331"/>
      <c r="G77" s="1331"/>
      <c r="H77" s="1342">
        <f t="shared" si="6"/>
        <v>0</v>
      </c>
      <c r="I77" s="1333"/>
      <c r="J77" s="1344"/>
      <c r="K77" s="1344">
        <f t="shared" si="5"/>
        <v>0</v>
      </c>
      <c r="L77" s="1331">
        <f t="shared" si="5"/>
        <v>0</v>
      </c>
      <c r="M77" s="1331">
        <f t="shared" si="5"/>
        <v>0</v>
      </c>
      <c r="N77" s="1331">
        <f t="shared" si="5"/>
        <v>0</v>
      </c>
      <c r="O77" s="1342">
        <f t="shared" si="5"/>
        <v>0</v>
      </c>
      <c r="P77" s="1331"/>
      <c r="Q77" s="1331"/>
      <c r="R77" s="1331"/>
      <c r="S77" s="1342"/>
    </row>
    <row r="78" spans="1:19" s="24" customFormat="1" ht="18" hidden="1" customHeight="1" x14ac:dyDescent="0.25">
      <c r="A78" s="1164" t="s">
        <v>277</v>
      </c>
      <c r="B78" s="1165" t="s">
        <v>1612</v>
      </c>
      <c r="C78" s="1166" t="s">
        <v>50</v>
      </c>
      <c r="D78" s="1418"/>
      <c r="E78" s="1561"/>
      <c r="F78" s="1331"/>
      <c r="G78" s="1331"/>
      <c r="H78" s="1342">
        <f t="shared" si="6"/>
        <v>0</v>
      </c>
      <c r="I78" s="1333"/>
      <c r="J78" s="1344"/>
      <c r="K78" s="1344">
        <f t="shared" si="5"/>
        <v>0</v>
      </c>
      <c r="L78" s="1331">
        <f t="shared" si="5"/>
        <v>0</v>
      </c>
      <c r="M78" s="1331">
        <f t="shared" si="5"/>
        <v>0</v>
      </c>
      <c r="N78" s="1331">
        <f t="shared" si="5"/>
        <v>0</v>
      </c>
      <c r="O78" s="1342">
        <f t="shared" si="5"/>
        <v>0</v>
      </c>
      <c r="P78" s="1331"/>
      <c r="Q78" s="1331"/>
      <c r="R78" s="1331"/>
      <c r="S78" s="1342"/>
    </row>
    <row r="79" spans="1:19" s="24" customFormat="1" ht="18" hidden="1" customHeight="1" x14ac:dyDescent="0.25">
      <c r="A79" s="1164" t="s">
        <v>278</v>
      </c>
      <c r="B79" s="1165" t="s">
        <v>1613</v>
      </c>
      <c r="C79" s="1166" t="s">
        <v>50</v>
      </c>
      <c r="D79" s="1433"/>
      <c r="E79" s="1433"/>
      <c r="F79" s="1331"/>
      <c r="G79" s="1331"/>
      <c r="H79" s="1342">
        <f t="shared" si="6"/>
        <v>0</v>
      </c>
      <c r="I79" s="1333"/>
      <c r="J79" s="1344"/>
      <c r="K79" s="1344">
        <f t="shared" si="5"/>
        <v>0</v>
      </c>
      <c r="L79" s="1331">
        <f t="shared" si="5"/>
        <v>0</v>
      </c>
      <c r="M79" s="1331">
        <f t="shared" si="5"/>
        <v>0</v>
      </c>
      <c r="N79" s="1331">
        <f t="shared" si="5"/>
        <v>0</v>
      </c>
      <c r="O79" s="1342">
        <f t="shared" si="5"/>
        <v>0</v>
      </c>
      <c r="P79" s="1331"/>
      <c r="Q79" s="1331"/>
      <c r="R79" s="1331"/>
      <c r="S79" s="1342"/>
    </row>
    <row r="80" spans="1:19" s="24" customFormat="1" ht="18" hidden="1" customHeight="1" x14ac:dyDescent="0.25">
      <c r="A80" s="1164" t="s">
        <v>279</v>
      </c>
      <c r="B80" s="1165" t="s">
        <v>1614</v>
      </c>
      <c r="C80" s="1166" t="s">
        <v>50</v>
      </c>
      <c r="D80" s="1433"/>
      <c r="E80" s="1433"/>
      <c r="F80" s="1331"/>
      <c r="G80" s="1331"/>
      <c r="H80" s="1342">
        <f t="shared" si="6"/>
        <v>0</v>
      </c>
      <c r="I80" s="1333"/>
      <c r="J80" s="1344"/>
      <c r="K80" s="1344">
        <f t="shared" si="5"/>
        <v>0</v>
      </c>
      <c r="L80" s="1331">
        <f t="shared" si="5"/>
        <v>0</v>
      </c>
      <c r="M80" s="1331">
        <f t="shared" si="5"/>
        <v>0</v>
      </c>
      <c r="N80" s="1331">
        <f t="shared" si="5"/>
        <v>0</v>
      </c>
      <c r="O80" s="1342">
        <f t="shared" si="5"/>
        <v>0</v>
      </c>
      <c r="P80" s="1331"/>
      <c r="Q80" s="1331"/>
      <c r="R80" s="1331"/>
      <c r="S80" s="1342"/>
    </row>
    <row r="81" spans="1:19" s="24" customFormat="1" ht="18" hidden="1" customHeight="1" x14ac:dyDescent="0.25">
      <c r="A81" s="1164" t="s">
        <v>280</v>
      </c>
      <c r="B81" s="1165" t="s">
        <v>1615</v>
      </c>
      <c r="C81" s="1166" t="s">
        <v>50</v>
      </c>
      <c r="D81" s="1433"/>
      <c r="E81" s="1433"/>
      <c r="F81" s="1331"/>
      <c r="G81" s="1331"/>
      <c r="H81" s="1342">
        <f t="shared" si="6"/>
        <v>0</v>
      </c>
      <c r="I81" s="1333"/>
      <c r="J81" s="1344"/>
      <c r="K81" s="1344">
        <f t="shared" si="5"/>
        <v>0</v>
      </c>
      <c r="L81" s="1331">
        <f t="shared" si="5"/>
        <v>0</v>
      </c>
      <c r="M81" s="1331">
        <f t="shared" si="5"/>
        <v>0</v>
      </c>
      <c r="N81" s="1331">
        <f t="shared" si="5"/>
        <v>0</v>
      </c>
      <c r="O81" s="1342">
        <f t="shared" si="5"/>
        <v>0</v>
      </c>
      <c r="P81" s="1331"/>
      <c r="Q81" s="1331"/>
      <c r="R81" s="1331"/>
      <c r="S81" s="1342"/>
    </row>
    <row r="82" spans="1:19" s="24" customFormat="1" ht="18" hidden="1" customHeight="1" x14ac:dyDescent="0.25">
      <c r="A82" s="1164" t="s">
        <v>281</v>
      </c>
      <c r="B82" s="1165"/>
      <c r="C82" s="1166" t="s">
        <v>50</v>
      </c>
      <c r="D82" s="1433"/>
      <c r="E82" s="1433"/>
      <c r="F82" s="1331"/>
      <c r="G82" s="1331"/>
      <c r="H82" s="1342">
        <f t="shared" si="6"/>
        <v>0</v>
      </c>
      <c r="I82" s="1333"/>
      <c r="J82" s="1344"/>
      <c r="K82" s="1344">
        <f t="shared" si="5"/>
        <v>0</v>
      </c>
      <c r="L82" s="1331">
        <f t="shared" si="5"/>
        <v>0</v>
      </c>
      <c r="M82" s="1331">
        <f t="shared" si="5"/>
        <v>0</v>
      </c>
      <c r="N82" s="1331">
        <f t="shared" si="5"/>
        <v>0</v>
      </c>
      <c r="O82" s="1342">
        <f t="shared" si="5"/>
        <v>0</v>
      </c>
      <c r="P82" s="1331"/>
      <c r="Q82" s="1331"/>
      <c r="R82" s="1331"/>
      <c r="S82" s="1342"/>
    </row>
    <row r="83" spans="1:19" s="24" customFormat="1" ht="18" hidden="1" customHeight="1" x14ac:dyDescent="0.25">
      <c r="A83" s="1164" t="s">
        <v>282</v>
      </c>
      <c r="B83" s="1165"/>
      <c r="C83" s="1166" t="s">
        <v>50</v>
      </c>
      <c r="D83" s="1433"/>
      <c r="E83" s="1433"/>
      <c r="F83" s="1331"/>
      <c r="G83" s="1331"/>
      <c r="H83" s="1342">
        <f t="shared" si="6"/>
        <v>0</v>
      </c>
      <c r="I83" s="1333"/>
      <c r="J83" s="1344"/>
      <c r="K83" s="1344">
        <f t="shared" si="5"/>
        <v>0</v>
      </c>
      <c r="L83" s="1331">
        <f t="shared" si="5"/>
        <v>0</v>
      </c>
      <c r="M83" s="1331">
        <f t="shared" si="5"/>
        <v>0</v>
      </c>
      <c r="N83" s="1331">
        <f t="shared" si="5"/>
        <v>0</v>
      </c>
      <c r="O83" s="1342">
        <f t="shared" si="5"/>
        <v>0</v>
      </c>
      <c r="P83" s="1331"/>
      <c r="Q83" s="1331"/>
      <c r="R83" s="1331"/>
      <c r="S83" s="1342"/>
    </row>
    <row r="84" spans="1:19" s="24" customFormat="1" ht="18" hidden="1" customHeight="1" x14ac:dyDescent="0.25">
      <c r="A84" s="1164" t="s">
        <v>283</v>
      </c>
      <c r="B84" s="1165"/>
      <c r="C84" s="1166" t="s">
        <v>50</v>
      </c>
      <c r="D84" s="1433"/>
      <c r="E84" s="1433"/>
      <c r="F84" s="1331"/>
      <c r="G84" s="1331"/>
      <c r="H84" s="1342">
        <f t="shared" si="6"/>
        <v>0</v>
      </c>
      <c r="I84" s="1333"/>
      <c r="J84" s="1344"/>
      <c r="K84" s="1344">
        <f t="shared" si="5"/>
        <v>0</v>
      </c>
      <c r="L84" s="1331">
        <f t="shared" si="5"/>
        <v>0</v>
      </c>
      <c r="M84" s="1331">
        <f t="shared" si="5"/>
        <v>0</v>
      </c>
      <c r="N84" s="1331">
        <f t="shared" si="5"/>
        <v>0</v>
      </c>
      <c r="O84" s="1342">
        <f t="shared" si="5"/>
        <v>0</v>
      </c>
      <c r="P84" s="1331"/>
      <c r="Q84" s="1331"/>
      <c r="R84" s="1331"/>
      <c r="S84" s="1342"/>
    </row>
    <row r="85" spans="1:19" s="24" customFormat="1" ht="18" hidden="1" customHeight="1" x14ac:dyDescent="0.25">
      <c r="A85" s="1164" t="s">
        <v>284</v>
      </c>
      <c r="B85" s="1165"/>
      <c r="C85" s="1166" t="s">
        <v>50</v>
      </c>
      <c r="D85" s="1433"/>
      <c r="E85" s="1433"/>
      <c r="F85" s="1331"/>
      <c r="G85" s="1331"/>
      <c r="H85" s="1342">
        <f t="shared" si="6"/>
        <v>0</v>
      </c>
      <c r="I85" s="1333"/>
      <c r="J85" s="1344"/>
      <c r="K85" s="1344">
        <f t="shared" si="5"/>
        <v>0</v>
      </c>
      <c r="L85" s="1331">
        <f t="shared" si="5"/>
        <v>0</v>
      </c>
      <c r="M85" s="1331">
        <f t="shared" si="5"/>
        <v>0</v>
      </c>
      <c r="N85" s="1331">
        <f t="shared" si="5"/>
        <v>0</v>
      </c>
      <c r="O85" s="1342">
        <f t="shared" si="5"/>
        <v>0</v>
      </c>
      <c r="P85" s="1331"/>
      <c r="Q85" s="1331"/>
      <c r="R85" s="1331"/>
      <c r="S85" s="1342"/>
    </row>
    <row r="86" spans="1:19" s="24" customFormat="1" ht="18" hidden="1" customHeight="1" x14ac:dyDescent="0.25">
      <c r="A86" s="1164" t="s">
        <v>285</v>
      </c>
      <c r="B86" s="1165"/>
      <c r="C86" s="1166" t="s">
        <v>50</v>
      </c>
      <c r="D86" s="1433"/>
      <c r="E86" s="1433"/>
      <c r="F86" s="1331"/>
      <c r="G86" s="1331"/>
      <c r="H86" s="1342">
        <f t="shared" si="6"/>
        <v>0</v>
      </c>
      <c r="I86" s="1333"/>
      <c r="J86" s="1344"/>
      <c r="K86" s="1344">
        <f t="shared" si="5"/>
        <v>0</v>
      </c>
      <c r="L86" s="1331">
        <f t="shared" si="5"/>
        <v>0</v>
      </c>
      <c r="M86" s="1331">
        <f t="shared" si="5"/>
        <v>0</v>
      </c>
      <c r="N86" s="1331">
        <f t="shared" si="5"/>
        <v>0</v>
      </c>
      <c r="O86" s="1342">
        <f t="shared" si="5"/>
        <v>0</v>
      </c>
      <c r="P86" s="1331"/>
      <c r="Q86" s="1331"/>
      <c r="R86" s="1331"/>
      <c r="S86" s="1342"/>
    </row>
    <row r="87" spans="1:19" s="24" customFormat="1" ht="18" hidden="1" customHeight="1" x14ac:dyDescent="0.25">
      <c r="A87" s="1164" t="s">
        <v>286</v>
      </c>
      <c r="B87" s="1165"/>
      <c r="C87" s="1166" t="s">
        <v>50</v>
      </c>
      <c r="D87" s="1433"/>
      <c r="E87" s="1433"/>
      <c r="F87" s="1331"/>
      <c r="G87" s="1331"/>
      <c r="H87" s="1342">
        <f t="shared" si="6"/>
        <v>0</v>
      </c>
      <c r="I87" s="1333"/>
      <c r="J87" s="1344"/>
      <c r="K87" s="1344">
        <f t="shared" si="5"/>
        <v>0</v>
      </c>
      <c r="L87" s="1331">
        <f t="shared" si="5"/>
        <v>0</v>
      </c>
      <c r="M87" s="1331">
        <f t="shared" si="5"/>
        <v>0</v>
      </c>
      <c r="N87" s="1331">
        <f t="shared" si="5"/>
        <v>0</v>
      </c>
      <c r="O87" s="1342">
        <f t="shared" si="5"/>
        <v>0</v>
      </c>
      <c r="P87" s="1331"/>
      <c r="Q87" s="1331"/>
      <c r="R87" s="1331"/>
      <c r="S87" s="1342"/>
    </row>
    <row r="88" spans="1:19" s="24" customFormat="1" ht="18" hidden="1" customHeight="1" x14ac:dyDescent="0.25">
      <c r="A88" s="1164" t="s">
        <v>287</v>
      </c>
      <c r="B88" s="1165"/>
      <c r="C88" s="1166" t="s">
        <v>50</v>
      </c>
      <c r="D88" s="1433"/>
      <c r="E88" s="1433"/>
      <c r="F88" s="1331"/>
      <c r="G88" s="1331"/>
      <c r="H88" s="1342">
        <f t="shared" si="6"/>
        <v>0</v>
      </c>
      <c r="I88" s="1333"/>
      <c r="J88" s="1344"/>
      <c r="K88" s="1344">
        <f t="shared" si="5"/>
        <v>0</v>
      </c>
      <c r="L88" s="1331">
        <f t="shared" si="5"/>
        <v>0</v>
      </c>
      <c r="M88" s="1331">
        <f t="shared" si="5"/>
        <v>0</v>
      </c>
      <c r="N88" s="1331">
        <f t="shared" si="5"/>
        <v>0</v>
      </c>
      <c r="O88" s="1342">
        <f t="shared" si="5"/>
        <v>0</v>
      </c>
      <c r="P88" s="1331"/>
      <c r="Q88" s="1331"/>
      <c r="R88" s="1331"/>
      <c r="S88" s="1342"/>
    </row>
    <row r="89" spans="1:19" s="24" customFormat="1" ht="18" hidden="1" customHeight="1" x14ac:dyDescent="0.25">
      <c r="A89" s="1164" t="s">
        <v>288</v>
      </c>
      <c r="B89" s="1165"/>
      <c r="C89" s="1166" t="s">
        <v>50</v>
      </c>
      <c r="D89" s="1433"/>
      <c r="E89" s="1433"/>
      <c r="F89" s="1331"/>
      <c r="G89" s="1331"/>
      <c r="H89" s="1342">
        <f t="shared" si="6"/>
        <v>0</v>
      </c>
      <c r="I89" s="1333"/>
      <c r="J89" s="1344"/>
      <c r="K89" s="1344">
        <f t="shared" si="5"/>
        <v>0</v>
      </c>
      <c r="L89" s="1331">
        <f t="shared" si="5"/>
        <v>0</v>
      </c>
      <c r="M89" s="1331">
        <f t="shared" si="5"/>
        <v>0</v>
      </c>
      <c r="N89" s="1331">
        <f t="shared" si="5"/>
        <v>0</v>
      </c>
      <c r="O89" s="1342">
        <f t="shared" si="5"/>
        <v>0</v>
      </c>
      <c r="P89" s="1331"/>
      <c r="Q89" s="1331"/>
      <c r="R89" s="1331"/>
      <c r="S89" s="1342"/>
    </row>
    <row r="90" spans="1:19" s="24" customFormat="1" ht="18" hidden="1" customHeight="1" x14ac:dyDescent="0.25">
      <c r="A90" s="1164" t="s">
        <v>289</v>
      </c>
      <c r="B90" s="1165"/>
      <c r="C90" s="1166" t="s">
        <v>50</v>
      </c>
      <c r="D90" s="1433"/>
      <c r="E90" s="1433"/>
      <c r="F90" s="1331"/>
      <c r="G90" s="1331"/>
      <c r="H90" s="1342">
        <f t="shared" si="6"/>
        <v>0</v>
      </c>
      <c r="I90" s="1333"/>
      <c r="J90" s="1344"/>
      <c r="K90" s="1344">
        <f t="shared" si="5"/>
        <v>0</v>
      </c>
      <c r="L90" s="1331">
        <f t="shared" si="5"/>
        <v>0</v>
      </c>
      <c r="M90" s="1331">
        <f t="shared" si="5"/>
        <v>0</v>
      </c>
      <c r="N90" s="1331">
        <f t="shared" si="5"/>
        <v>0</v>
      </c>
      <c r="O90" s="1342">
        <f t="shared" si="5"/>
        <v>0</v>
      </c>
      <c r="P90" s="1331"/>
      <c r="Q90" s="1331"/>
      <c r="R90" s="1331"/>
      <c r="S90" s="1342"/>
    </row>
    <row r="91" spans="1:19" s="24" customFormat="1" ht="18" hidden="1" customHeight="1" x14ac:dyDescent="0.25">
      <c r="A91" s="1164" t="s">
        <v>290</v>
      </c>
      <c r="B91" s="1165"/>
      <c r="C91" s="1166" t="s">
        <v>50</v>
      </c>
      <c r="D91" s="1433"/>
      <c r="E91" s="1433"/>
      <c r="F91" s="1331"/>
      <c r="G91" s="1331"/>
      <c r="H91" s="1342">
        <f t="shared" si="6"/>
        <v>0</v>
      </c>
      <c r="I91" s="1333"/>
      <c r="J91" s="1344"/>
      <c r="K91" s="1344">
        <f t="shared" si="5"/>
        <v>0</v>
      </c>
      <c r="L91" s="1331">
        <f t="shared" si="5"/>
        <v>0</v>
      </c>
      <c r="M91" s="1331">
        <f t="shared" si="5"/>
        <v>0</v>
      </c>
      <c r="N91" s="1331">
        <f t="shared" si="5"/>
        <v>0</v>
      </c>
      <c r="O91" s="1342">
        <f t="shared" si="5"/>
        <v>0</v>
      </c>
      <c r="P91" s="1331"/>
      <c r="Q91" s="1331"/>
      <c r="R91" s="1331"/>
      <c r="S91" s="1342"/>
    </row>
    <row r="92" spans="1:19" s="24" customFormat="1" ht="18" hidden="1" customHeight="1" x14ac:dyDescent="0.25">
      <c r="A92" s="1164" t="s">
        <v>291</v>
      </c>
      <c r="B92" s="1165"/>
      <c r="C92" s="1166" t="s">
        <v>50</v>
      </c>
      <c r="D92" s="1433"/>
      <c r="E92" s="1433"/>
      <c r="F92" s="1331"/>
      <c r="G92" s="1331"/>
      <c r="H92" s="1342">
        <f t="shared" si="6"/>
        <v>0</v>
      </c>
      <c r="I92" s="1333"/>
      <c r="J92" s="1344"/>
      <c r="K92" s="1344">
        <f t="shared" si="5"/>
        <v>0</v>
      </c>
      <c r="L92" s="1331">
        <f t="shared" si="5"/>
        <v>0</v>
      </c>
      <c r="M92" s="1331">
        <f t="shared" si="5"/>
        <v>0</v>
      </c>
      <c r="N92" s="1331">
        <f t="shared" si="5"/>
        <v>0</v>
      </c>
      <c r="O92" s="1342">
        <f t="shared" si="5"/>
        <v>0</v>
      </c>
      <c r="P92" s="1331"/>
      <c r="Q92" s="1331"/>
      <c r="R92" s="1331"/>
      <c r="S92" s="1342"/>
    </row>
    <row r="93" spans="1:19" s="24" customFormat="1" ht="18" hidden="1" customHeight="1" x14ac:dyDescent="0.25">
      <c r="A93" s="1164" t="s">
        <v>292</v>
      </c>
      <c r="B93" s="1165"/>
      <c r="C93" s="1166" t="s">
        <v>50</v>
      </c>
      <c r="D93" s="1433"/>
      <c r="E93" s="1433"/>
      <c r="F93" s="1331"/>
      <c r="G93" s="1331"/>
      <c r="H93" s="1342">
        <f t="shared" si="6"/>
        <v>0</v>
      </c>
      <c r="I93" s="1333"/>
      <c r="J93" s="1344"/>
      <c r="K93" s="1344">
        <f t="shared" si="5"/>
        <v>0</v>
      </c>
      <c r="L93" s="1331">
        <f t="shared" si="5"/>
        <v>0</v>
      </c>
      <c r="M93" s="1331">
        <f t="shared" si="5"/>
        <v>0</v>
      </c>
      <c r="N93" s="1331">
        <f t="shared" si="5"/>
        <v>0</v>
      </c>
      <c r="O93" s="1342">
        <f t="shared" si="5"/>
        <v>0</v>
      </c>
      <c r="P93" s="1331"/>
      <c r="Q93" s="1331"/>
      <c r="R93" s="1331"/>
      <c r="S93" s="1342"/>
    </row>
    <row r="94" spans="1:19" s="24" customFormat="1" ht="18" hidden="1" customHeight="1" x14ac:dyDescent="0.25">
      <c r="A94" s="1164" t="s">
        <v>293</v>
      </c>
      <c r="B94" s="1165"/>
      <c r="C94" s="1166" t="s">
        <v>50</v>
      </c>
      <c r="D94" s="1433"/>
      <c r="E94" s="1433"/>
      <c r="F94" s="1331"/>
      <c r="G94" s="1331"/>
      <c r="H94" s="1342">
        <f t="shared" si="6"/>
        <v>0</v>
      </c>
      <c r="I94" s="1333"/>
      <c r="J94" s="1344"/>
      <c r="K94" s="1344">
        <f t="shared" si="5"/>
        <v>0</v>
      </c>
      <c r="L94" s="1331">
        <f t="shared" si="5"/>
        <v>0</v>
      </c>
      <c r="M94" s="1331">
        <f t="shared" si="5"/>
        <v>0</v>
      </c>
      <c r="N94" s="1331">
        <f t="shared" si="5"/>
        <v>0</v>
      </c>
      <c r="O94" s="1342">
        <f t="shared" si="5"/>
        <v>0</v>
      </c>
      <c r="P94" s="1331"/>
      <c r="Q94" s="1331"/>
      <c r="R94" s="1331"/>
      <c r="S94" s="1342"/>
    </row>
    <row r="95" spans="1:19" s="24" customFormat="1" ht="18" hidden="1" customHeight="1" x14ac:dyDescent="0.25">
      <c r="A95" s="1164" t="s">
        <v>294</v>
      </c>
      <c r="B95" s="1165"/>
      <c r="C95" s="1166" t="s">
        <v>50</v>
      </c>
      <c r="D95" s="1433"/>
      <c r="E95" s="1433"/>
      <c r="F95" s="1331"/>
      <c r="G95" s="1331"/>
      <c r="H95" s="1342">
        <f t="shared" si="6"/>
        <v>0</v>
      </c>
      <c r="I95" s="1333"/>
      <c r="J95" s="1344"/>
      <c r="K95" s="1344">
        <f t="shared" si="5"/>
        <v>0</v>
      </c>
      <c r="L95" s="1331">
        <f t="shared" si="5"/>
        <v>0</v>
      </c>
      <c r="M95" s="1331">
        <f t="shared" si="5"/>
        <v>0</v>
      </c>
      <c r="N95" s="1331">
        <f t="shared" si="5"/>
        <v>0</v>
      </c>
      <c r="O95" s="1342">
        <f t="shared" si="5"/>
        <v>0</v>
      </c>
      <c r="P95" s="1331"/>
      <c r="Q95" s="1331"/>
      <c r="R95" s="1331"/>
      <c r="S95" s="1342"/>
    </row>
    <row r="96" spans="1:19" s="24" customFormat="1" ht="18" hidden="1" customHeight="1" x14ac:dyDescent="0.25">
      <c r="A96" s="1164" t="s">
        <v>295</v>
      </c>
      <c r="B96" s="1165"/>
      <c r="C96" s="1166" t="s">
        <v>50</v>
      </c>
      <c r="D96" s="1433"/>
      <c r="E96" s="1433"/>
      <c r="F96" s="1331"/>
      <c r="G96" s="1331"/>
      <c r="H96" s="1342">
        <f t="shared" si="6"/>
        <v>0</v>
      </c>
      <c r="I96" s="1333"/>
      <c r="J96" s="1344"/>
      <c r="K96" s="1344">
        <f t="shared" si="5"/>
        <v>0</v>
      </c>
      <c r="L96" s="1331">
        <f t="shared" si="5"/>
        <v>0</v>
      </c>
      <c r="M96" s="1331">
        <f t="shared" si="5"/>
        <v>0</v>
      </c>
      <c r="N96" s="1331">
        <f t="shared" si="5"/>
        <v>0</v>
      </c>
      <c r="O96" s="1342">
        <f t="shared" si="5"/>
        <v>0</v>
      </c>
      <c r="P96" s="1331"/>
      <c r="Q96" s="1331"/>
      <c r="R96" s="1331"/>
      <c r="S96" s="1342"/>
    </row>
    <row r="97" spans="1:19" s="24" customFormat="1" ht="18" hidden="1" customHeight="1" x14ac:dyDescent="0.25">
      <c r="A97" s="1164" t="s">
        <v>296</v>
      </c>
      <c r="B97" s="1165"/>
      <c r="C97" s="1166" t="s">
        <v>50</v>
      </c>
      <c r="D97" s="1433"/>
      <c r="E97" s="1433"/>
      <c r="F97" s="1331"/>
      <c r="G97" s="1331"/>
      <c r="H97" s="1342">
        <f t="shared" si="6"/>
        <v>0</v>
      </c>
      <c r="I97" s="1333"/>
      <c r="J97" s="1344"/>
      <c r="K97" s="1344">
        <f t="shared" si="5"/>
        <v>0</v>
      </c>
      <c r="L97" s="1331">
        <f t="shared" si="5"/>
        <v>0</v>
      </c>
      <c r="M97" s="1331">
        <f t="shared" si="5"/>
        <v>0</v>
      </c>
      <c r="N97" s="1331">
        <f t="shared" si="5"/>
        <v>0</v>
      </c>
      <c r="O97" s="1342">
        <f t="shared" si="5"/>
        <v>0</v>
      </c>
      <c r="P97" s="1331"/>
      <c r="Q97" s="1331"/>
      <c r="R97" s="1331"/>
      <c r="S97" s="1342"/>
    </row>
    <row r="98" spans="1:19" s="24" customFormat="1" ht="18" hidden="1" customHeight="1" x14ac:dyDescent="0.25">
      <c r="A98" s="1164" t="s">
        <v>297</v>
      </c>
      <c r="B98" s="1165"/>
      <c r="C98" s="1166" t="s">
        <v>50</v>
      </c>
      <c r="D98" s="1433"/>
      <c r="E98" s="1433"/>
      <c r="F98" s="1331"/>
      <c r="G98" s="1331"/>
      <c r="H98" s="1342">
        <f t="shared" si="6"/>
        <v>0</v>
      </c>
      <c r="I98" s="1333"/>
      <c r="J98" s="1344"/>
      <c r="K98" s="1344">
        <f t="shared" si="5"/>
        <v>0</v>
      </c>
      <c r="L98" s="1331">
        <f t="shared" si="5"/>
        <v>0</v>
      </c>
      <c r="M98" s="1331">
        <f t="shared" si="5"/>
        <v>0</v>
      </c>
      <c r="N98" s="1331">
        <f t="shared" si="5"/>
        <v>0</v>
      </c>
      <c r="O98" s="1342">
        <f t="shared" si="5"/>
        <v>0</v>
      </c>
      <c r="P98" s="1331"/>
      <c r="Q98" s="1331"/>
      <c r="R98" s="1331"/>
      <c r="S98" s="1342"/>
    </row>
    <row r="99" spans="1:19" s="24" customFormat="1" ht="18" hidden="1" customHeight="1" x14ac:dyDescent="0.25">
      <c r="A99" s="1164" t="s">
        <v>298</v>
      </c>
      <c r="B99" s="1165"/>
      <c r="C99" s="1166" t="s">
        <v>50</v>
      </c>
      <c r="D99" s="1433"/>
      <c r="E99" s="1433"/>
      <c r="F99" s="1331"/>
      <c r="G99" s="1331"/>
      <c r="H99" s="1342">
        <f t="shared" si="6"/>
        <v>0</v>
      </c>
      <c r="I99" s="1333"/>
      <c r="J99" s="1344"/>
      <c r="K99" s="1344">
        <f t="shared" si="5"/>
        <v>0</v>
      </c>
      <c r="L99" s="1331">
        <f t="shared" si="5"/>
        <v>0</v>
      </c>
      <c r="M99" s="1331">
        <f t="shared" si="5"/>
        <v>0</v>
      </c>
      <c r="N99" s="1331">
        <f t="shared" si="5"/>
        <v>0</v>
      </c>
      <c r="O99" s="1342">
        <f t="shared" si="5"/>
        <v>0</v>
      </c>
      <c r="P99" s="1331"/>
      <c r="Q99" s="1331"/>
      <c r="R99" s="1331"/>
      <c r="S99" s="1342"/>
    </row>
    <row r="100" spans="1:19" s="24" customFormat="1" ht="18" hidden="1" customHeight="1" x14ac:dyDescent="0.25">
      <c r="A100" s="1164" t="s">
        <v>299</v>
      </c>
      <c r="B100" s="1165"/>
      <c r="C100" s="1166" t="s">
        <v>50</v>
      </c>
      <c r="D100" s="1433"/>
      <c r="E100" s="1433"/>
      <c r="F100" s="1331"/>
      <c r="G100" s="1331"/>
      <c r="H100" s="1342">
        <f t="shared" si="6"/>
        <v>0</v>
      </c>
      <c r="I100" s="1333"/>
      <c r="J100" s="1344">
        <f t="shared" ref="J100:J107" si="7">D100</f>
        <v>0</v>
      </c>
      <c r="K100" s="1344">
        <f t="shared" si="5"/>
        <v>0</v>
      </c>
      <c r="L100" s="1331">
        <f t="shared" si="5"/>
        <v>0</v>
      </c>
      <c r="M100" s="1331">
        <f t="shared" si="5"/>
        <v>0</v>
      </c>
      <c r="N100" s="1331">
        <f t="shared" si="5"/>
        <v>0</v>
      </c>
      <c r="O100" s="1342">
        <f t="shared" si="5"/>
        <v>0</v>
      </c>
      <c r="P100" s="1331"/>
      <c r="Q100" s="1331"/>
      <c r="R100" s="1331"/>
      <c r="S100" s="1342"/>
    </row>
    <row r="101" spans="1:19" s="24" customFormat="1" ht="18" hidden="1" customHeight="1" x14ac:dyDescent="0.25">
      <c r="A101" s="1164" t="s">
        <v>300</v>
      </c>
      <c r="B101" s="1165"/>
      <c r="C101" s="1166" t="s">
        <v>50</v>
      </c>
      <c r="D101" s="1433"/>
      <c r="E101" s="1433"/>
      <c r="F101" s="1331"/>
      <c r="G101" s="1331"/>
      <c r="H101" s="1342">
        <f t="shared" si="6"/>
        <v>0</v>
      </c>
      <c r="I101" s="1333"/>
      <c r="J101" s="1344">
        <f t="shared" si="7"/>
        <v>0</v>
      </c>
      <c r="K101" s="1344">
        <f t="shared" si="5"/>
        <v>0</v>
      </c>
      <c r="L101" s="1331">
        <f t="shared" si="5"/>
        <v>0</v>
      </c>
      <c r="M101" s="1331">
        <f t="shared" si="5"/>
        <v>0</v>
      </c>
      <c r="N101" s="1331">
        <f t="shared" si="5"/>
        <v>0</v>
      </c>
      <c r="O101" s="1342">
        <f t="shared" si="5"/>
        <v>0</v>
      </c>
      <c r="P101" s="1331"/>
      <c r="Q101" s="1331"/>
      <c r="R101" s="1331"/>
      <c r="S101" s="1342"/>
    </row>
    <row r="102" spans="1:19" s="24" customFormat="1" ht="18" hidden="1" customHeight="1" x14ac:dyDescent="0.25">
      <c r="A102" s="1164" t="s">
        <v>301</v>
      </c>
      <c r="B102" s="1165"/>
      <c r="C102" s="1166" t="s">
        <v>50</v>
      </c>
      <c r="D102" s="1433"/>
      <c r="E102" s="1433"/>
      <c r="F102" s="1331"/>
      <c r="G102" s="1331"/>
      <c r="H102" s="1342">
        <f t="shared" si="6"/>
        <v>0</v>
      </c>
      <c r="I102" s="1333"/>
      <c r="J102" s="1344">
        <f t="shared" si="7"/>
        <v>0</v>
      </c>
      <c r="K102" s="1344">
        <f t="shared" si="5"/>
        <v>0</v>
      </c>
      <c r="L102" s="1331">
        <f t="shared" si="5"/>
        <v>0</v>
      </c>
      <c r="M102" s="1331">
        <f t="shared" si="5"/>
        <v>0</v>
      </c>
      <c r="N102" s="1331">
        <f t="shared" si="5"/>
        <v>0</v>
      </c>
      <c r="O102" s="1342">
        <f t="shared" si="5"/>
        <v>0</v>
      </c>
      <c r="P102" s="1331"/>
      <c r="Q102" s="1331"/>
      <c r="R102" s="1331"/>
      <c r="S102" s="1342"/>
    </row>
    <row r="103" spans="1:19" s="24" customFormat="1" ht="18" hidden="1" customHeight="1" x14ac:dyDescent="0.25">
      <c r="A103" s="1164" t="s">
        <v>302</v>
      </c>
      <c r="B103" s="1165"/>
      <c r="C103" s="1166" t="s">
        <v>50</v>
      </c>
      <c r="D103" s="1344"/>
      <c r="E103" s="1331"/>
      <c r="F103" s="1331"/>
      <c r="G103" s="1331"/>
      <c r="H103" s="1342">
        <f t="shared" si="6"/>
        <v>0</v>
      </c>
      <c r="I103" s="1333"/>
      <c r="J103" s="1344">
        <f t="shared" si="7"/>
        <v>0</v>
      </c>
      <c r="K103" s="1344">
        <f t="shared" si="5"/>
        <v>0</v>
      </c>
      <c r="L103" s="1331">
        <f t="shared" si="5"/>
        <v>0</v>
      </c>
      <c r="M103" s="1331">
        <f t="shared" si="5"/>
        <v>0</v>
      </c>
      <c r="N103" s="1331">
        <f t="shared" si="5"/>
        <v>0</v>
      </c>
      <c r="O103" s="1342">
        <f t="shared" si="5"/>
        <v>0</v>
      </c>
      <c r="P103" s="1331"/>
      <c r="Q103" s="1331"/>
      <c r="R103" s="1331"/>
      <c r="S103" s="1342"/>
    </row>
    <row r="104" spans="1:19" s="24" customFormat="1" ht="18" hidden="1" customHeight="1" x14ac:dyDescent="0.25">
      <c r="A104" s="1164" t="s">
        <v>303</v>
      </c>
      <c r="B104" s="1165"/>
      <c r="C104" s="1166" t="s">
        <v>50</v>
      </c>
      <c r="D104" s="1344"/>
      <c r="E104" s="1331"/>
      <c r="F104" s="1331"/>
      <c r="G104" s="1331"/>
      <c r="H104" s="1342">
        <f t="shared" si="6"/>
        <v>0</v>
      </c>
      <c r="I104" s="1333"/>
      <c r="J104" s="1344">
        <f t="shared" si="7"/>
        <v>0</v>
      </c>
      <c r="K104" s="1344">
        <f t="shared" si="5"/>
        <v>0</v>
      </c>
      <c r="L104" s="1331">
        <f t="shared" si="5"/>
        <v>0</v>
      </c>
      <c r="M104" s="1331">
        <f t="shared" si="5"/>
        <v>0</v>
      </c>
      <c r="N104" s="1331">
        <f t="shared" si="5"/>
        <v>0</v>
      </c>
      <c r="O104" s="1342">
        <f t="shared" si="5"/>
        <v>0</v>
      </c>
      <c r="P104" s="1331"/>
      <c r="Q104" s="1331"/>
      <c r="R104" s="1331"/>
      <c r="S104" s="1342"/>
    </row>
    <row r="105" spans="1:19" s="24" customFormat="1" ht="18" hidden="1" customHeight="1" x14ac:dyDescent="0.25">
      <c r="A105" s="1164" t="s">
        <v>304</v>
      </c>
      <c r="B105" s="1165"/>
      <c r="C105" s="1166" t="s">
        <v>50</v>
      </c>
      <c r="D105" s="1344"/>
      <c r="E105" s="1331"/>
      <c r="F105" s="1331"/>
      <c r="G105" s="1331"/>
      <c r="H105" s="1342">
        <f t="shared" si="6"/>
        <v>0</v>
      </c>
      <c r="I105" s="1333"/>
      <c r="J105" s="1344">
        <f t="shared" si="7"/>
        <v>0</v>
      </c>
      <c r="K105" s="1344">
        <f t="shared" si="5"/>
        <v>0</v>
      </c>
      <c r="L105" s="1331">
        <f t="shared" si="5"/>
        <v>0</v>
      </c>
      <c r="M105" s="1331">
        <f t="shared" si="5"/>
        <v>0</v>
      </c>
      <c r="N105" s="1331">
        <f t="shared" si="5"/>
        <v>0</v>
      </c>
      <c r="O105" s="1342">
        <f t="shared" si="5"/>
        <v>0</v>
      </c>
      <c r="P105" s="1331"/>
      <c r="Q105" s="1331"/>
      <c r="R105" s="1331"/>
      <c r="S105" s="1342"/>
    </row>
    <row r="106" spans="1:19" s="23" customFormat="1" ht="95.25" hidden="1" customHeight="1" x14ac:dyDescent="0.25">
      <c r="A106" s="1164" t="s">
        <v>305</v>
      </c>
      <c r="B106" s="1165"/>
      <c r="C106" s="1166" t="s">
        <v>50</v>
      </c>
      <c r="D106" s="1344"/>
      <c r="E106" s="1331"/>
      <c r="F106" s="1331"/>
      <c r="G106" s="1331"/>
      <c r="H106" s="1342">
        <f t="shared" si="6"/>
        <v>0</v>
      </c>
      <c r="I106" s="1333"/>
      <c r="J106" s="1344">
        <f t="shared" si="7"/>
        <v>0</v>
      </c>
      <c r="K106" s="1344">
        <f t="shared" si="5"/>
        <v>0</v>
      </c>
      <c r="L106" s="1331">
        <f t="shared" si="5"/>
        <v>0</v>
      </c>
      <c r="M106" s="1331">
        <f t="shared" si="5"/>
        <v>0</v>
      </c>
      <c r="N106" s="1331">
        <f t="shared" si="5"/>
        <v>0</v>
      </c>
      <c r="O106" s="1342">
        <f t="shared" si="5"/>
        <v>0</v>
      </c>
      <c r="P106" s="1331"/>
      <c r="Q106" s="1331"/>
      <c r="R106" s="1331"/>
      <c r="S106" s="1342"/>
    </row>
    <row r="107" spans="1:19" s="23" customFormat="1" ht="65.25" hidden="1" customHeight="1" x14ac:dyDescent="0.25">
      <c r="A107" s="1164" t="s">
        <v>306</v>
      </c>
      <c r="B107" s="1374"/>
      <c r="C107" s="1166" t="s">
        <v>50</v>
      </c>
      <c r="D107" s="1344"/>
      <c r="E107" s="1331"/>
      <c r="F107" s="1331"/>
      <c r="G107" s="1331"/>
      <c r="H107" s="1342">
        <f t="shared" si="6"/>
        <v>0</v>
      </c>
      <c r="I107" s="1333"/>
      <c r="J107" s="1344">
        <f t="shared" si="7"/>
        <v>0</v>
      </c>
      <c r="K107" s="1344">
        <f t="shared" si="5"/>
        <v>0</v>
      </c>
      <c r="L107" s="1331">
        <f t="shared" si="5"/>
        <v>0</v>
      </c>
      <c r="M107" s="1331">
        <f t="shared" si="5"/>
        <v>0</v>
      </c>
      <c r="N107" s="1331">
        <f t="shared" si="5"/>
        <v>0</v>
      </c>
      <c r="O107" s="1342">
        <f t="shared" si="5"/>
        <v>0</v>
      </c>
      <c r="P107" s="1331"/>
      <c r="Q107" s="1331"/>
      <c r="R107" s="1331"/>
      <c r="S107" s="1342"/>
    </row>
    <row r="108" spans="1:19" s="23" customFormat="1" ht="31.5" hidden="1" customHeight="1" x14ac:dyDescent="0.25">
      <c r="A108" s="1164" t="s">
        <v>1616</v>
      </c>
      <c r="B108" s="1165"/>
      <c r="C108" s="1166" t="s">
        <v>50</v>
      </c>
      <c r="D108" s="1344"/>
      <c r="E108" s="1433"/>
      <c r="F108" s="1331"/>
      <c r="G108" s="1331"/>
      <c r="H108" s="1342">
        <f t="shared" si="6"/>
        <v>0</v>
      </c>
      <c r="I108" s="1333"/>
      <c r="J108" s="1344"/>
      <c r="K108" s="1344">
        <f t="shared" si="5"/>
        <v>0</v>
      </c>
      <c r="L108" s="1331">
        <f t="shared" si="5"/>
        <v>0</v>
      </c>
      <c r="M108" s="1331">
        <f t="shared" si="5"/>
        <v>0</v>
      </c>
      <c r="N108" s="1331">
        <f t="shared" si="5"/>
        <v>0</v>
      </c>
      <c r="O108" s="1342">
        <f t="shared" si="5"/>
        <v>0</v>
      </c>
      <c r="P108" s="1331"/>
      <c r="Q108" s="1331"/>
      <c r="R108" s="1331"/>
      <c r="S108" s="1342"/>
    </row>
    <row r="109" spans="1:19" s="23" customFormat="1" ht="84" customHeight="1" x14ac:dyDescent="0.25">
      <c r="A109" s="1164" t="s">
        <v>1617</v>
      </c>
      <c r="B109" s="1165"/>
      <c r="C109" s="1166" t="s">
        <v>50</v>
      </c>
      <c r="D109" s="1344"/>
      <c r="E109" s="1433"/>
      <c r="F109" s="1331"/>
      <c r="G109" s="1331"/>
      <c r="H109" s="1342">
        <f t="shared" si="6"/>
        <v>0</v>
      </c>
      <c r="I109" s="1333"/>
      <c r="J109" s="1344"/>
      <c r="K109" s="1344">
        <f t="shared" si="5"/>
        <v>0</v>
      </c>
      <c r="L109" s="1331">
        <f t="shared" si="5"/>
        <v>0</v>
      </c>
      <c r="M109" s="1331">
        <f t="shared" si="5"/>
        <v>0</v>
      </c>
      <c r="N109" s="1331">
        <f t="shared" si="5"/>
        <v>0</v>
      </c>
      <c r="O109" s="1342">
        <f t="shared" si="5"/>
        <v>0</v>
      </c>
      <c r="P109" s="1331"/>
      <c r="Q109" s="1331"/>
      <c r="R109" s="1331"/>
      <c r="S109" s="1342"/>
    </row>
    <row r="110" spans="1:19" s="23" customFormat="1" ht="77.25" customHeight="1" x14ac:dyDescent="0.25">
      <c r="A110" s="1164" t="s">
        <v>1618</v>
      </c>
      <c r="B110" s="1165"/>
      <c r="C110" s="1166" t="s">
        <v>50</v>
      </c>
      <c r="D110" s="1344"/>
      <c r="E110" s="1433"/>
      <c r="F110" s="1331"/>
      <c r="G110" s="1331"/>
      <c r="H110" s="1342">
        <f t="shared" si="6"/>
        <v>0</v>
      </c>
      <c r="I110" s="1333"/>
      <c r="J110" s="1344"/>
      <c r="K110" s="1344">
        <f t="shared" si="5"/>
        <v>0</v>
      </c>
      <c r="L110" s="1331">
        <f t="shared" si="5"/>
        <v>0</v>
      </c>
      <c r="M110" s="1331">
        <f t="shared" si="5"/>
        <v>0</v>
      </c>
      <c r="N110" s="1331">
        <f t="shared" si="5"/>
        <v>0</v>
      </c>
      <c r="O110" s="1342">
        <f t="shared" si="5"/>
        <v>0</v>
      </c>
      <c r="P110" s="1331"/>
      <c r="Q110" s="1331"/>
      <c r="R110" s="1331"/>
      <c r="S110" s="1342"/>
    </row>
    <row r="111" spans="1:19" s="22" customFormat="1" ht="18.75" customHeight="1" x14ac:dyDescent="0.25">
      <c r="A111" s="1164" t="s">
        <v>1619</v>
      </c>
      <c r="B111" s="1165"/>
      <c r="C111" s="1166" t="s">
        <v>50</v>
      </c>
      <c r="D111" s="1344"/>
      <c r="E111" s="1331"/>
      <c r="F111" s="1331"/>
      <c r="G111" s="1331"/>
      <c r="H111" s="1342">
        <f t="shared" si="6"/>
        <v>0</v>
      </c>
      <c r="I111" s="1333"/>
      <c r="J111" s="1344">
        <f t="shared" ref="J111:J118" si="8">D111</f>
        <v>0</v>
      </c>
      <c r="K111" s="1344">
        <f t="shared" si="5"/>
        <v>0</v>
      </c>
      <c r="L111" s="1331">
        <f t="shared" si="5"/>
        <v>0</v>
      </c>
      <c r="M111" s="1331">
        <f t="shared" si="5"/>
        <v>0</v>
      </c>
      <c r="N111" s="1331">
        <f t="shared" si="5"/>
        <v>0</v>
      </c>
      <c r="O111" s="1342">
        <f t="shared" si="5"/>
        <v>0</v>
      </c>
      <c r="P111" s="1331"/>
      <c r="Q111" s="1331"/>
      <c r="R111" s="1331"/>
      <c r="S111" s="1342"/>
    </row>
    <row r="112" spans="1:19" ht="15.75" x14ac:dyDescent="0.25">
      <c r="A112" s="1164" t="s">
        <v>1620</v>
      </c>
      <c r="B112" s="1165"/>
      <c r="C112" s="1166" t="s">
        <v>50</v>
      </c>
      <c r="D112" s="1344"/>
      <c r="E112" s="1331"/>
      <c r="F112" s="1331"/>
      <c r="G112" s="1331"/>
      <c r="H112" s="1342">
        <f t="shared" si="6"/>
        <v>0</v>
      </c>
      <c r="I112" s="1333"/>
      <c r="J112" s="1344">
        <f t="shared" si="8"/>
        <v>0</v>
      </c>
      <c r="K112" s="1344">
        <f t="shared" si="5"/>
        <v>0</v>
      </c>
      <c r="L112" s="1331">
        <f t="shared" si="5"/>
        <v>0</v>
      </c>
      <c r="M112" s="1331">
        <f t="shared" si="5"/>
        <v>0</v>
      </c>
      <c r="N112" s="1331">
        <f t="shared" si="5"/>
        <v>0</v>
      </c>
      <c r="O112" s="1342">
        <f t="shared" si="5"/>
        <v>0</v>
      </c>
      <c r="P112" s="1331"/>
      <c r="Q112" s="1331"/>
      <c r="R112" s="1331"/>
      <c r="S112" s="1342"/>
    </row>
    <row r="113" spans="1:19" ht="15.75" x14ac:dyDescent="0.25">
      <c r="A113" s="1164" t="s">
        <v>1621</v>
      </c>
      <c r="B113" s="1165"/>
      <c r="C113" s="1166" t="s">
        <v>50</v>
      </c>
      <c r="D113" s="1344"/>
      <c r="E113" s="1331"/>
      <c r="F113" s="1331"/>
      <c r="G113" s="1331"/>
      <c r="H113" s="1342">
        <f t="shared" si="6"/>
        <v>0</v>
      </c>
      <c r="I113" s="1333"/>
      <c r="J113" s="1344">
        <f t="shared" si="8"/>
        <v>0</v>
      </c>
      <c r="K113" s="1344">
        <f t="shared" si="5"/>
        <v>0</v>
      </c>
      <c r="L113" s="1331">
        <f t="shared" si="5"/>
        <v>0</v>
      </c>
      <c r="M113" s="1331">
        <f t="shared" si="5"/>
        <v>0</v>
      </c>
      <c r="N113" s="1331">
        <f t="shared" si="5"/>
        <v>0</v>
      </c>
      <c r="O113" s="1342">
        <f t="shared" si="5"/>
        <v>0</v>
      </c>
      <c r="P113" s="1331"/>
      <c r="Q113" s="1331"/>
      <c r="R113" s="1331"/>
      <c r="S113" s="1342"/>
    </row>
    <row r="114" spans="1:19" ht="15.75" x14ac:dyDescent="0.25">
      <c r="A114" s="1164" t="s">
        <v>1622</v>
      </c>
      <c r="B114" s="1165"/>
      <c r="C114" s="1166" t="s">
        <v>50</v>
      </c>
      <c r="D114" s="1344"/>
      <c r="E114" s="1331"/>
      <c r="F114" s="1331"/>
      <c r="G114" s="1331"/>
      <c r="H114" s="1342">
        <f t="shared" si="6"/>
        <v>0</v>
      </c>
      <c r="I114" s="1333"/>
      <c r="J114" s="1344">
        <f t="shared" si="8"/>
        <v>0</v>
      </c>
      <c r="K114" s="1344">
        <f t="shared" si="5"/>
        <v>0</v>
      </c>
      <c r="L114" s="1331">
        <f t="shared" si="5"/>
        <v>0</v>
      </c>
      <c r="M114" s="1331">
        <f t="shared" si="5"/>
        <v>0</v>
      </c>
      <c r="N114" s="1331">
        <f t="shared" si="5"/>
        <v>0</v>
      </c>
      <c r="O114" s="1342">
        <f t="shared" si="5"/>
        <v>0</v>
      </c>
      <c r="P114" s="1331"/>
      <c r="Q114" s="1331"/>
      <c r="R114" s="1331"/>
      <c r="S114" s="1342"/>
    </row>
    <row r="115" spans="1:19" ht="12.75" customHeight="1" x14ac:dyDescent="0.25">
      <c r="A115" s="1164" t="s">
        <v>1623</v>
      </c>
      <c r="B115" s="1165"/>
      <c r="C115" s="1166" t="s">
        <v>50</v>
      </c>
      <c r="D115" s="1344"/>
      <c r="E115" s="1331"/>
      <c r="F115" s="1331"/>
      <c r="G115" s="1331"/>
      <c r="H115" s="1342">
        <f t="shared" si="6"/>
        <v>0</v>
      </c>
      <c r="I115" s="1333"/>
      <c r="J115" s="1344">
        <f t="shared" si="8"/>
        <v>0</v>
      </c>
      <c r="K115" s="1344">
        <f t="shared" si="5"/>
        <v>0</v>
      </c>
      <c r="L115" s="1331">
        <f t="shared" si="5"/>
        <v>0</v>
      </c>
      <c r="M115" s="1331">
        <f t="shared" si="5"/>
        <v>0</v>
      </c>
      <c r="N115" s="1331">
        <f t="shared" si="5"/>
        <v>0</v>
      </c>
      <c r="O115" s="1342">
        <f t="shared" si="5"/>
        <v>0</v>
      </c>
      <c r="P115" s="1331"/>
      <c r="Q115" s="1331"/>
      <c r="R115" s="1331"/>
      <c r="S115" s="1342"/>
    </row>
    <row r="116" spans="1:19" ht="15.75" x14ac:dyDescent="0.25">
      <c r="A116" s="1164" t="s">
        <v>1624</v>
      </c>
      <c r="B116" s="1165"/>
      <c r="C116" s="1166" t="s">
        <v>50</v>
      </c>
      <c r="D116" s="1344"/>
      <c r="E116" s="1331"/>
      <c r="F116" s="1331"/>
      <c r="G116" s="1331"/>
      <c r="H116" s="1342">
        <f t="shared" si="6"/>
        <v>0</v>
      </c>
      <c r="I116" s="1333"/>
      <c r="J116" s="1344">
        <f t="shared" si="8"/>
        <v>0</v>
      </c>
      <c r="K116" s="1344">
        <f t="shared" si="5"/>
        <v>0</v>
      </c>
      <c r="L116" s="1331">
        <f t="shared" si="5"/>
        <v>0</v>
      </c>
      <c r="M116" s="1331">
        <f t="shared" si="5"/>
        <v>0</v>
      </c>
      <c r="N116" s="1331">
        <f t="shared" si="5"/>
        <v>0</v>
      </c>
      <c r="O116" s="1342">
        <f t="shared" si="5"/>
        <v>0</v>
      </c>
      <c r="P116" s="1331"/>
      <c r="Q116" s="1331"/>
      <c r="R116" s="1331"/>
      <c r="S116" s="1342"/>
    </row>
    <row r="117" spans="1:19" ht="15.75" x14ac:dyDescent="0.25">
      <c r="A117" s="1164" t="s">
        <v>1625</v>
      </c>
      <c r="B117" s="1165"/>
      <c r="C117" s="1166" t="s">
        <v>50</v>
      </c>
      <c r="D117" s="1344"/>
      <c r="E117" s="1331"/>
      <c r="F117" s="1331"/>
      <c r="G117" s="1331"/>
      <c r="H117" s="1342">
        <f t="shared" si="6"/>
        <v>0</v>
      </c>
      <c r="I117" s="1333"/>
      <c r="J117" s="1344">
        <f t="shared" si="8"/>
        <v>0</v>
      </c>
      <c r="K117" s="1344">
        <f t="shared" si="5"/>
        <v>0</v>
      </c>
      <c r="L117" s="1331">
        <f t="shared" si="5"/>
        <v>0</v>
      </c>
      <c r="M117" s="1331">
        <f t="shared" si="5"/>
        <v>0</v>
      </c>
      <c r="N117" s="1331">
        <f t="shared" si="5"/>
        <v>0</v>
      </c>
      <c r="O117" s="1342">
        <f t="shared" si="5"/>
        <v>0</v>
      </c>
      <c r="P117" s="1331"/>
      <c r="Q117" s="1331"/>
      <c r="R117" s="1331"/>
      <c r="S117" s="1342"/>
    </row>
    <row r="118" spans="1:19" ht="15.75" x14ac:dyDescent="0.25">
      <c r="A118" s="1164" t="s">
        <v>1626</v>
      </c>
      <c r="B118" s="1374"/>
      <c r="C118" s="1166" t="s">
        <v>50</v>
      </c>
      <c r="D118" s="1344"/>
      <c r="E118" s="1331"/>
      <c r="F118" s="1331"/>
      <c r="G118" s="1331"/>
      <c r="H118" s="1342">
        <f t="shared" si="6"/>
        <v>0</v>
      </c>
      <c r="I118" s="1333"/>
      <c r="J118" s="1344">
        <f t="shared" si="8"/>
        <v>0</v>
      </c>
      <c r="K118" s="1344">
        <f t="shared" si="5"/>
        <v>0</v>
      </c>
      <c r="L118" s="1331">
        <f t="shared" si="5"/>
        <v>0</v>
      </c>
      <c r="M118" s="1331">
        <f t="shared" si="5"/>
        <v>0</v>
      </c>
      <c r="N118" s="1331">
        <f t="shared" si="5"/>
        <v>0</v>
      </c>
      <c r="O118" s="1342">
        <f t="shared" si="5"/>
        <v>0</v>
      </c>
      <c r="P118" s="1331"/>
      <c r="Q118" s="1331"/>
      <c r="R118" s="1331"/>
      <c r="S118" s="1342"/>
    </row>
    <row r="119" spans="1:19" ht="15.75" x14ac:dyDescent="0.25">
      <c r="A119" s="1164" t="s">
        <v>1627</v>
      </c>
      <c r="B119" s="1165"/>
      <c r="C119" s="1166" t="s">
        <v>50</v>
      </c>
      <c r="D119" s="1344"/>
      <c r="E119" s="1433"/>
      <c r="F119" s="1331"/>
      <c r="G119" s="1331"/>
      <c r="H119" s="1342">
        <f t="shared" si="6"/>
        <v>0</v>
      </c>
      <c r="I119" s="1333"/>
      <c r="J119" s="1344"/>
      <c r="K119" s="1344">
        <f t="shared" si="5"/>
        <v>0</v>
      </c>
      <c r="L119" s="1331">
        <f t="shared" si="5"/>
        <v>0</v>
      </c>
      <c r="M119" s="1331">
        <f t="shared" si="5"/>
        <v>0</v>
      </c>
      <c r="N119" s="1331">
        <f t="shared" si="5"/>
        <v>0</v>
      </c>
      <c r="O119" s="1342">
        <f t="shared" si="5"/>
        <v>0</v>
      </c>
      <c r="P119" s="1331"/>
      <c r="Q119" s="1331"/>
      <c r="R119" s="1331"/>
      <c r="S119" s="1342"/>
    </row>
    <row r="120" spans="1:19" ht="15.75" x14ac:dyDescent="0.25">
      <c r="A120" s="1164" t="s">
        <v>1628</v>
      </c>
      <c r="B120" s="1165"/>
      <c r="C120" s="1166" t="s">
        <v>50</v>
      </c>
      <c r="D120" s="1344"/>
      <c r="E120" s="1433"/>
      <c r="F120" s="1331"/>
      <c r="G120" s="1331"/>
      <c r="H120" s="1342">
        <f t="shared" si="6"/>
        <v>0</v>
      </c>
      <c r="I120" s="1333"/>
      <c r="J120" s="1344"/>
      <c r="K120" s="1344">
        <f t="shared" si="5"/>
        <v>0</v>
      </c>
      <c r="L120" s="1331">
        <f t="shared" si="5"/>
        <v>0</v>
      </c>
      <c r="M120" s="1331">
        <f t="shared" si="5"/>
        <v>0</v>
      </c>
      <c r="N120" s="1331">
        <f t="shared" si="5"/>
        <v>0</v>
      </c>
      <c r="O120" s="1342">
        <f t="shared" si="5"/>
        <v>0</v>
      </c>
      <c r="P120" s="1331"/>
      <c r="Q120" s="1331"/>
      <c r="R120" s="1331"/>
      <c r="S120" s="1342"/>
    </row>
    <row r="121" spans="1:19" ht="15.75" x14ac:dyDescent="0.25">
      <c r="A121" s="1164" t="s">
        <v>1629</v>
      </c>
      <c r="B121" s="1165"/>
      <c r="C121" s="1166" t="s">
        <v>50</v>
      </c>
      <c r="D121" s="1344"/>
      <c r="E121" s="1433"/>
      <c r="F121" s="1331"/>
      <c r="G121" s="1331"/>
      <c r="H121" s="1342">
        <f t="shared" si="6"/>
        <v>0</v>
      </c>
      <c r="I121" s="1333"/>
      <c r="J121" s="1344"/>
      <c r="K121" s="1344">
        <f t="shared" si="5"/>
        <v>0</v>
      </c>
      <c r="L121" s="1331">
        <f t="shared" si="5"/>
        <v>0</v>
      </c>
      <c r="M121" s="1331">
        <f t="shared" si="5"/>
        <v>0</v>
      </c>
      <c r="N121" s="1331">
        <f t="shared" si="5"/>
        <v>0</v>
      </c>
      <c r="O121" s="1342">
        <f t="shared" si="5"/>
        <v>0</v>
      </c>
      <c r="P121" s="1331"/>
      <c r="Q121" s="1331"/>
      <c r="R121" s="1331"/>
      <c r="S121" s="1342"/>
    </row>
    <row r="122" spans="1:19" ht="15.75" x14ac:dyDescent="0.25">
      <c r="A122" s="1164" t="s">
        <v>1630</v>
      </c>
      <c r="B122" s="1165"/>
      <c r="C122" s="1166" t="s">
        <v>50</v>
      </c>
      <c r="D122" s="1344"/>
      <c r="E122" s="1331"/>
      <c r="F122" s="1331"/>
      <c r="G122" s="1331"/>
      <c r="H122" s="1342">
        <f t="shared" si="6"/>
        <v>0</v>
      </c>
      <c r="I122" s="1333"/>
      <c r="J122" s="1344">
        <f t="shared" ref="J122:O132" si="9">D122</f>
        <v>0</v>
      </c>
      <c r="K122" s="1344">
        <f t="shared" si="5"/>
        <v>0</v>
      </c>
      <c r="L122" s="1331">
        <f t="shared" si="5"/>
        <v>0</v>
      </c>
      <c r="M122" s="1331">
        <f t="shared" si="5"/>
        <v>0</v>
      </c>
      <c r="N122" s="1331">
        <f t="shared" si="5"/>
        <v>0</v>
      </c>
      <c r="O122" s="1342">
        <f t="shared" si="5"/>
        <v>0</v>
      </c>
      <c r="P122" s="1331"/>
      <c r="Q122" s="1331"/>
      <c r="R122" s="1331"/>
      <c r="S122" s="1342"/>
    </row>
    <row r="123" spans="1:19" ht="12.75" customHeight="1" x14ac:dyDescent="0.25">
      <c r="A123" s="1164" t="s">
        <v>1631</v>
      </c>
      <c r="B123" s="1165"/>
      <c r="C123" s="1166" t="s">
        <v>50</v>
      </c>
      <c r="D123" s="1344"/>
      <c r="E123" s="1331"/>
      <c r="F123" s="1331"/>
      <c r="G123" s="1331"/>
      <c r="H123" s="1342">
        <f t="shared" si="6"/>
        <v>0</v>
      </c>
      <c r="I123" s="1333"/>
      <c r="J123" s="1344">
        <f t="shared" si="9"/>
        <v>0</v>
      </c>
      <c r="K123" s="1344">
        <f t="shared" si="5"/>
        <v>0</v>
      </c>
      <c r="L123" s="1331">
        <f t="shared" si="5"/>
        <v>0</v>
      </c>
      <c r="M123" s="1331">
        <f t="shared" si="5"/>
        <v>0</v>
      </c>
      <c r="N123" s="1331">
        <f t="shared" si="5"/>
        <v>0</v>
      </c>
      <c r="O123" s="1342">
        <f t="shared" si="5"/>
        <v>0</v>
      </c>
      <c r="P123" s="1331"/>
      <c r="Q123" s="1331"/>
      <c r="R123" s="1331"/>
      <c r="S123" s="1342"/>
    </row>
    <row r="124" spans="1:19" ht="15.75" x14ac:dyDescent="0.25">
      <c r="A124" s="1164" t="s">
        <v>1632</v>
      </c>
      <c r="B124" s="1165"/>
      <c r="C124" s="1166" t="s">
        <v>50</v>
      </c>
      <c r="D124" s="1344"/>
      <c r="E124" s="1331"/>
      <c r="F124" s="1331"/>
      <c r="G124" s="1331"/>
      <c r="H124" s="1342">
        <f t="shared" si="6"/>
        <v>0</v>
      </c>
      <c r="I124" s="1333"/>
      <c r="J124" s="1344">
        <f t="shared" si="9"/>
        <v>0</v>
      </c>
      <c r="K124" s="1344">
        <f t="shared" si="9"/>
        <v>0</v>
      </c>
      <c r="L124" s="1331">
        <f t="shared" si="9"/>
        <v>0</v>
      </c>
      <c r="M124" s="1331">
        <f t="shared" si="9"/>
        <v>0</v>
      </c>
      <c r="N124" s="1331">
        <f t="shared" si="9"/>
        <v>0</v>
      </c>
      <c r="O124" s="1342">
        <f t="shared" si="9"/>
        <v>0</v>
      </c>
      <c r="P124" s="1331"/>
      <c r="Q124" s="1331"/>
      <c r="R124" s="1331"/>
      <c r="S124" s="1342"/>
    </row>
    <row r="125" spans="1:19" ht="15.75" x14ac:dyDescent="0.25">
      <c r="A125" s="1164" t="s">
        <v>1633</v>
      </c>
      <c r="B125" s="1165"/>
      <c r="C125" s="1166" t="s">
        <v>50</v>
      </c>
      <c r="D125" s="1344"/>
      <c r="E125" s="1331"/>
      <c r="F125" s="1331"/>
      <c r="G125" s="1331"/>
      <c r="H125" s="1342">
        <f t="shared" si="6"/>
        <v>0</v>
      </c>
      <c r="I125" s="1333"/>
      <c r="J125" s="1344">
        <f t="shared" si="9"/>
        <v>0</v>
      </c>
      <c r="K125" s="1344">
        <f t="shared" si="9"/>
        <v>0</v>
      </c>
      <c r="L125" s="1331">
        <f t="shared" si="9"/>
        <v>0</v>
      </c>
      <c r="M125" s="1331">
        <f t="shared" si="9"/>
        <v>0</v>
      </c>
      <c r="N125" s="1331">
        <f t="shared" si="9"/>
        <v>0</v>
      </c>
      <c r="O125" s="1342">
        <f t="shared" si="9"/>
        <v>0</v>
      </c>
      <c r="P125" s="1331"/>
      <c r="Q125" s="1331"/>
      <c r="R125" s="1331"/>
      <c r="S125" s="1342"/>
    </row>
    <row r="126" spans="1:19" ht="15.75" x14ac:dyDescent="0.25">
      <c r="A126" s="1164" t="s">
        <v>1634</v>
      </c>
      <c r="B126" s="1165"/>
      <c r="C126" s="1166" t="s">
        <v>50</v>
      </c>
      <c r="D126" s="1344"/>
      <c r="E126" s="1331"/>
      <c r="F126" s="1331"/>
      <c r="G126" s="1331"/>
      <c r="H126" s="1342">
        <f t="shared" si="6"/>
        <v>0</v>
      </c>
      <c r="I126" s="1333"/>
      <c r="J126" s="1344">
        <f t="shared" si="9"/>
        <v>0</v>
      </c>
      <c r="K126" s="1344">
        <f t="shared" si="9"/>
        <v>0</v>
      </c>
      <c r="L126" s="1331">
        <f t="shared" si="9"/>
        <v>0</v>
      </c>
      <c r="M126" s="1331">
        <f t="shared" si="9"/>
        <v>0</v>
      </c>
      <c r="N126" s="1331">
        <f t="shared" si="9"/>
        <v>0</v>
      </c>
      <c r="O126" s="1342">
        <f t="shared" si="9"/>
        <v>0</v>
      </c>
      <c r="P126" s="1331"/>
      <c r="Q126" s="1331"/>
      <c r="R126" s="1331"/>
      <c r="S126" s="1342"/>
    </row>
    <row r="127" spans="1:19" ht="15.75" x14ac:dyDescent="0.25">
      <c r="A127" s="1164" t="s">
        <v>1635</v>
      </c>
      <c r="B127" s="1165"/>
      <c r="C127" s="1166" t="s">
        <v>50</v>
      </c>
      <c r="D127" s="1344"/>
      <c r="E127" s="1331"/>
      <c r="F127" s="1331"/>
      <c r="G127" s="1331"/>
      <c r="H127" s="1342">
        <f t="shared" si="6"/>
        <v>0</v>
      </c>
      <c r="I127" s="1333"/>
      <c r="J127" s="1344">
        <f t="shared" si="9"/>
        <v>0</v>
      </c>
      <c r="K127" s="1344">
        <f t="shared" si="9"/>
        <v>0</v>
      </c>
      <c r="L127" s="1331">
        <f t="shared" si="9"/>
        <v>0</v>
      </c>
      <c r="M127" s="1331">
        <f t="shared" si="9"/>
        <v>0</v>
      </c>
      <c r="N127" s="1331">
        <f t="shared" si="9"/>
        <v>0</v>
      </c>
      <c r="O127" s="1342">
        <f t="shared" si="9"/>
        <v>0</v>
      </c>
      <c r="P127" s="1331"/>
      <c r="Q127" s="1331"/>
      <c r="R127" s="1331"/>
      <c r="S127" s="1342"/>
    </row>
    <row r="128" spans="1:19" ht="15.75" x14ac:dyDescent="0.25">
      <c r="A128" s="1164" t="s">
        <v>1636</v>
      </c>
      <c r="B128" s="1165"/>
      <c r="C128" s="1166" t="s">
        <v>50</v>
      </c>
      <c r="D128" s="1344"/>
      <c r="E128" s="1331"/>
      <c r="F128" s="1331"/>
      <c r="G128" s="1331"/>
      <c r="H128" s="1342">
        <f t="shared" si="6"/>
        <v>0</v>
      </c>
      <c r="I128" s="1333"/>
      <c r="J128" s="1344">
        <f t="shared" si="9"/>
        <v>0</v>
      </c>
      <c r="K128" s="1344">
        <f t="shared" si="9"/>
        <v>0</v>
      </c>
      <c r="L128" s="1331">
        <f t="shared" si="9"/>
        <v>0</v>
      </c>
      <c r="M128" s="1331">
        <f t="shared" si="9"/>
        <v>0</v>
      </c>
      <c r="N128" s="1331">
        <f t="shared" si="9"/>
        <v>0</v>
      </c>
      <c r="O128" s="1342">
        <f t="shared" si="9"/>
        <v>0</v>
      </c>
      <c r="P128" s="1331"/>
      <c r="Q128" s="1331"/>
      <c r="R128" s="1331"/>
      <c r="S128" s="1342"/>
    </row>
    <row r="129" spans="1:19" ht="15.75" x14ac:dyDescent="0.25">
      <c r="A129" s="1164" t="s">
        <v>1637</v>
      </c>
      <c r="B129" s="1374"/>
      <c r="C129" s="1166" t="s">
        <v>50</v>
      </c>
      <c r="D129" s="1344"/>
      <c r="E129" s="1331"/>
      <c r="F129" s="1331"/>
      <c r="G129" s="1331"/>
      <c r="H129" s="1342">
        <f t="shared" si="6"/>
        <v>0</v>
      </c>
      <c r="I129" s="1333"/>
      <c r="J129" s="1344">
        <f t="shared" si="9"/>
        <v>0</v>
      </c>
      <c r="K129" s="1344">
        <f t="shared" si="9"/>
        <v>0</v>
      </c>
      <c r="L129" s="1331">
        <f t="shared" si="9"/>
        <v>0</v>
      </c>
      <c r="M129" s="1331">
        <f t="shared" si="9"/>
        <v>0</v>
      </c>
      <c r="N129" s="1331">
        <f t="shared" si="9"/>
        <v>0</v>
      </c>
      <c r="O129" s="1342">
        <f t="shared" si="9"/>
        <v>0</v>
      </c>
      <c r="P129" s="1331"/>
      <c r="Q129" s="1331"/>
      <c r="R129" s="1331"/>
      <c r="S129" s="1342"/>
    </row>
    <row r="130" spans="1:19" ht="78.75" x14ac:dyDescent="0.25">
      <c r="A130" s="1334" t="s">
        <v>483</v>
      </c>
      <c r="B130" s="1335" t="s">
        <v>527</v>
      </c>
      <c r="C130" s="1375" t="s">
        <v>50</v>
      </c>
      <c r="D130" s="1376"/>
      <c r="E130" s="1377"/>
      <c r="F130" s="1377"/>
      <c r="G130" s="1377"/>
      <c r="H130" s="1378">
        <v>30000</v>
      </c>
      <c r="I130" s="1333"/>
      <c r="J130" s="1376">
        <f t="shared" si="9"/>
        <v>0</v>
      </c>
      <c r="K130" s="1376">
        <f t="shared" si="9"/>
        <v>0</v>
      </c>
      <c r="L130" s="1377">
        <f t="shared" si="9"/>
        <v>0</v>
      </c>
      <c r="M130" s="1377">
        <f t="shared" si="9"/>
        <v>0</v>
      </c>
      <c r="N130" s="1377">
        <f t="shared" si="9"/>
        <v>30000</v>
      </c>
      <c r="O130" s="1378">
        <f t="shared" si="9"/>
        <v>0</v>
      </c>
      <c r="P130" s="1377"/>
      <c r="Q130" s="1377"/>
      <c r="R130" s="1377"/>
      <c r="S130" s="1562"/>
    </row>
    <row r="131" spans="1:19" ht="63.75" thickBot="1" x14ac:dyDescent="0.3">
      <c r="A131" s="1334" t="s">
        <v>485</v>
      </c>
      <c r="B131" s="1335" t="s">
        <v>787</v>
      </c>
      <c r="C131" s="1375" t="s">
        <v>50</v>
      </c>
      <c r="D131" s="1376"/>
      <c r="E131" s="1377"/>
      <c r="F131" s="1377"/>
      <c r="G131" s="1377"/>
      <c r="H131" s="1379">
        <v>20000</v>
      </c>
      <c r="I131" s="1380"/>
      <c r="J131" s="1563">
        <f t="shared" si="9"/>
        <v>0</v>
      </c>
      <c r="K131" s="1376">
        <f t="shared" si="9"/>
        <v>0</v>
      </c>
      <c r="L131" s="1377">
        <f t="shared" si="9"/>
        <v>0</v>
      </c>
      <c r="M131" s="1377">
        <f t="shared" si="9"/>
        <v>0</v>
      </c>
      <c r="N131" s="1377">
        <f t="shared" si="9"/>
        <v>20000</v>
      </c>
      <c r="O131" s="1379">
        <f t="shared" si="9"/>
        <v>0</v>
      </c>
      <c r="P131" s="1338"/>
      <c r="Q131" s="1338"/>
      <c r="R131" s="1338"/>
      <c r="S131" s="1564"/>
    </row>
    <row r="132" spans="1:19" ht="16.5" thickBot="1" x14ac:dyDescent="0.3">
      <c r="A132" s="2380" t="s">
        <v>1215</v>
      </c>
      <c r="B132" s="2381"/>
      <c r="C132" s="1381"/>
      <c r="D132" s="1382"/>
      <c r="E132" s="1383"/>
      <c r="F132" s="1383"/>
      <c r="G132" s="1383"/>
      <c r="H132" s="1384">
        <f>H9+H13+H72+H130+H131</f>
        <v>50000</v>
      </c>
      <c r="I132" s="1385"/>
      <c r="J132" s="1382"/>
      <c r="K132" s="1382">
        <f t="shared" si="9"/>
        <v>0</v>
      </c>
      <c r="L132" s="1383">
        <f t="shared" si="9"/>
        <v>0</v>
      </c>
      <c r="M132" s="1383">
        <f t="shared" si="9"/>
        <v>0</v>
      </c>
      <c r="N132" s="1383">
        <f t="shared" si="9"/>
        <v>50000</v>
      </c>
      <c r="O132" s="1384">
        <f t="shared" si="9"/>
        <v>0</v>
      </c>
      <c r="P132" s="1383"/>
      <c r="Q132" s="1383"/>
      <c r="R132" s="1383"/>
      <c r="S132" s="1384"/>
    </row>
  </sheetData>
  <customSheetViews>
    <customSheetView guid="{30716F4C-E2EB-4CBA-BC4C-E3731007C035}" scale="50" hiddenRows="1" topLeftCell="A115">
      <selection activeCell="G141" sqref="G141"/>
      <pageMargins left="0.74803149606299213" right="0.74803149606299213" top="0.24" bottom="0.24" header="0.28000000000000003" footer="0.24"/>
      <pageSetup paperSize="9" scale="55" orientation="portrait" verticalDpi="0" r:id="rId1"/>
      <headerFooter alignWithMargins="0"/>
    </customSheetView>
    <customSheetView guid="{4660ED57-C31A-43C4-A05C-DF263EC238D0}" scale="50" hiddenRows="1" topLeftCell="A115">
      <selection activeCell="G141" sqref="G141"/>
      <pageMargins left="0.74803149606299213" right="0.74803149606299213" top="0.24" bottom="0.24" header="0.28000000000000003" footer="0.24"/>
      <pageSetup paperSize="9" scale="55" orientation="portrait" verticalDpi="0" r:id="rId2"/>
      <headerFooter alignWithMargins="0"/>
    </customSheetView>
    <customSheetView guid="{B72699BC-299D-42B7-A978-9B23F399AA23}" scale="50" hiddenRows="1">
      <selection sqref="A1:B1"/>
      <pageMargins left="0.74803149606299213" right="0.74803149606299213" top="0.24" bottom="0.24" header="0.28000000000000003" footer="0.24"/>
      <pageSetup paperSize="9" scale="55" orientation="portrait" verticalDpi="0" r:id="rId3"/>
      <headerFooter alignWithMargins="0"/>
    </customSheetView>
    <customSheetView guid="{0E06F122-7DC3-4CE3-AFC9-AD85662B9271}" scale="50" hiddenRows="1" topLeftCell="A115">
      <selection activeCell="G141" sqref="G141"/>
      <pageMargins left="0.74803149606299213" right="0.74803149606299213" top="0.24" bottom="0.24" header="0.28000000000000003" footer="0.24"/>
      <pageSetup paperSize="9" scale="55" orientation="portrait" verticalDpi="0" r:id="rId4"/>
      <headerFooter alignWithMargins="0"/>
    </customSheetView>
  </customSheetViews>
  <mergeCells count="13">
    <mergeCell ref="J4:N5"/>
    <mergeCell ref="O4:S5"/>
    <mergeCell ref="A132:B132"/>
    <mergeCell ref="A1:B1"/>
    <mergeCell ref="C1:F1"/>
    <mergeCell ref="G1:I1"/>
    <mergeCell ref="A2:D2"/>
    <mergeCell ref="A3:D3"/>
    <mergeCell ref="A4:A6"/>
    <mergeCell ref="B4:B6"/>
    <mergeCell ref="C4:C6"/>
    <mergeCell ref="D4:H5"/>
    <mergeCell ref="I4:I5"/>
  </mergeCells>
  <pageMargins left="0.74803149606299213" right="0.74803149606299213" top="0.24" bottom="0.24" header="0.28000000000000003" footer="0.24"/>
  <pageSetup paperSize="9" scale="55" orientation="portrait" verticalDpi="0" r:id="rId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S136"/>
  <sheetViews>
    <sheetView topLeftCell="A101" zoomScale="50" zoomScaleNormal="50" workbookViewId="0">
      <selection activeCell="F16" sqref="F16:F17"/>
    </sheetView>
  </sheetViews>
  <sheetFormatPr defaultColWidth="9.140625" defaultRowHeight="12.75" outlineLevelRow="1" x14ac:dyDescent="0.2"/>
  <cols>
    <col min="1" max="1" width="6.42578125" style="21" customWidth="1"/>
    <col min="2" max="2" width="64.140625" style="21" customWidth="1"/>
    <col min="3" max="3" width="15.5703125" style="21" customWidth="1"/>
    <col min="4" max="4" width="17.140625" style="21" customWidth="1"/>
    <col min="5" max="5" width="22" style="21" customWidth="1"/>
    <col min="6" max="6" width="21" style="21" customWidth="1"/>
    <col min="7" max="7" width="17.140625" style="21" customWidth="1"/>
    <col min="8" max="8" width="26.5703125" style="21" customWidth="1"/>
    <col min="9" max="9" width="23.140625" style="21" customWidth="1"/>
    <col min="10" max="13" width="17.140625" style="21" customWidth="1"/>
    <col min="14" max="14" width="20.5703125" style="21" customWidth="1"/>
    <col min="15" max="18" width="17.140625" style="21" customWidth="1"/>
    <col min="19" max="19" width="20.140625" style="21" customWidth="1"/>
    <col min="20" max="16384" width="9.140625" style="21"/>
  </cols>
  <sheetData>
    <row r="1" spans="1:19" ht="55.5" customHeight="1" x14ac:dyDescent="0.25">
      <c r="A1" s="2369" t="s">
        <v>1691</v>
      </c>
      <c r="B1" s="2370"/>
      <c r="C1" s="2371"/>
      <c r="D1" s="2371"/>
      <c r="E1" s="2371"/>
      <c r="F1" s="2371"/>
      <c r="G1" s="2370"/>
      <c r="H1" s="2370"/>
      <c r="I1" s="2370"/>
    </row>
    <row r="2" spans="1:19" ht="18.75" customHeight="1" x14ac:dyDescent="0.3">
      <c r="A2" s="2372" t="s">
        <v>1051</v>
      </c>
      <c r="B2" s="2372"/>
      <c r="C2" s="2372"/>
      <c r="D2" s="2372"/>
      <c r="E2" s="376"/>
      <c r="F2" s="376"/>
      <c r="G2" s="376"/>
      <c r="H2" s="377"/>
    </row>
    <row r="3" spans="1:19" ht="18.75" customHeight="1" thickBot="1" x14ac:dyDescent="0.35">
      <c r="A3" s="2373" t="str">
        <f>'225 сод.имущ. (927,941)'!A3:D3</f>
        <v>МБУ ДО "Станция детского и юношеского туризма и экскурсии"</v>
      </c>
      <c r="B3" s="2373" t="s">
        <v>1563</v>
      </c>
      <c r="C3" s="2373" t="s">
        <v>1563</v>
      </c>
      <c r="D3" s="2373" t="s">
        <v>1563</v>
      </c>
      <c r="E3" s="551"/>
      <c r="F3" s="551"/>
      <c r="G3" s="551"/>
      <c r="H3" s="551"/>
    </row>
    <row r="4" spans="1:19" ht="24.75" customHeight="1" x14ac:dyDescent="0.2">
      <c r="A4" s="2413" t="s">
        <v>112</v>
      </c>
      <c r="B4" s="2416" t="s">
        <v>370</v>
      </c>
      <c r="C4" s="2419" t="s">
        <v>114</v>
      </c>
      <c r="D4" s="2397" t="s">
        <v>1564</v>
      </c>
      <c r="E4" s="2398"/>
      <c r="F4" s="2398"/>
      <c r="G4" s="2398"/>
      <c r="H4" s="2399"/>
      <c r="I4" s="2422" t="s">
        <v>1564</v>
      </c>
      <c r="J4" s="2397" t="s">
        <v>1565</v>
      </c>
      <c r="K4" s="2398"/>
      <c r="L4" s="2398"/>
      <c r="M4" s="2398"/>
      <c r="N4" s="2399"/>
      <c r="O4" s="2397" t="s">
        <v>1281</v>
      </c>
      <c r="P4" s="2398"/>
      <c r="Q4" s="2398"/>
      <c r="R4" s="2398"/>
      <c r="S4" s="2399"/>
    </row>
    <row r="5" spans="1:19" ht="24.75" customHeight="1" x14ac:dyDescent="0.2">
      <c r="A5" s="2414"/>
      <c r="B5" s="2417"/>
      <c r="C5" s="2420"/>
      <c r="D5" s="2400"/>
      <c r="E5" s="2401"/>
      <c r="F5" s="2401"/>
      <c r="G5" s="2401"/>
      <c r="H5" s="2402"/>
      <c r="I5" s="2423"/>
      <c r="J5" s="2400"/>
      <c r="K5" s="2401"/>
      <c r="L5" s="2401"/>
      <c r="M5" s="2401"/>
      <c r="N5" s="2402"/>
      <c r="O5" s="2400"/>
      <c r="P5" s="2401"/>
      <c r="Q5" s="2401"/>
      <c r="R5" s="2401"/>
      <c r="S5" s="2402"/>
    </row>
    <row r="6" spans="1:19" s="23" customFormat="1" ht="27" customHeight="1" x14ac:dyDescent="0.25">
      <c r="A6" s="2415"/>
      <c r="B6" s="2418"/>
      <c r="C6" s="2421"/>
      <c r="D6" s="1386" t="s">
        <v>115</v>
      </c>
      <c r="E6" s="1387" t="s">
        <v>116</v>
      </c>
      <c r="F6" s="1387" t="s">
        <v>115</v>
      </c>
      <c r="G6" s="1387" t="s">
        <v>116</v>
      </c>
      <c r="H6" s="1388" t="s">
        <v>1025</v>
      </c>
      <c r="I6" s="1389" t="s">
        <v>117</v>
      </c>
      <c r="J6" s="1386" t="s">
        <v>115</v>
      </c>
      <c r="K6" s="1387" t="s">
        <v>116</v>
      </c>
      <c r="L6" s="1387" t="s">
        <v>115</v>
      </c>
      <c r="M6" s="1387" t="s">
        <v>116</v>
      </c>
      <c r="N6" s="1388" t="s">
        <v>1025</v>
      </c>
      <c r="O6" s="1386" t="s">
        <v>115</v>
      </c>
      <c r="P6" s="1387" t="s">
        <v>116</v>
      </c>
      <c r="Q6" s="1387" t="s">
        <v>115</v>
      </c>
      <c r="R6" s="1387" t="s">
        <v>116</v>
      </c>
      <c r="S6" s="1388" t="s">
        <v>1025</v>
      </c>
    </row>
    <row r="7" spans="1:19" s="24" customFormat="1" ht="75" customHeight="1" thickBot="1" x14ac:dyDescent="0.3">
      <c r="A7" s="1390">
        <v>1</v>
      </c>
      <c r="B7" s="1391">
        <v>2</v>
      </c>
      <c r="C7" s="1392">
        <v>3</v>
      </c>
      <c r="D7" s="1390">
        <v>19</v>
      </c>
      <c r="E7" s="1393">
        <v>20</v>
      </c>
      <c r="F7" s="1393">
        <v>21</v>
      </c>
      <c r="G7" s="1393">
        <v>22</v>
      </c>
      <c r="H7" s="1394">
        <v>23</v>
      </c>
      <c r="I7" s="1392">
        <v>24</v>
      </c>
      <c r="J7" s="1390">
        <v>25</v>
      </c>
      <c r="K7" s="1393">
        <v>26</v>
      </c>
      <c r="L7" s="1393">
        <v>27</v>
      </c>
      <c r="M7" s="1393">
        <v>28</v>
      </c>
      <c r="N7" s="1394">
        <v>29</v>
      </c>
      <c r="O7" s="1390">
        <v>30</v>
      </c>
      <c r="P7" s="1393">
        <v>31</v>
      </c>
      <c r="Q7" s="1393">
        <v>32</v>
      </c>
      <c r="R7" s="1393">
        <v>33</v>
      </c>
      <c r="S7" s="1394">
        <v>34</v>
      </c>
    </row>
    <row r="8" spans="1:19" s="24" customFormat="1" ht="18" customHeight="1" thickBot="1" x14ac:dyDescent="0.3">
      <c r="A8" s="1395" t="s">
        <v>789</v>
      </c>
      <c r="B8" s="1571"/>
      <c r="C8" s="1572"/>
      <c r="D8" s="1729"/>
      <c r="E8" s="1396"/>
      <c r="F8" s="1396"/>
      <c r="G8" s="1396"/>
      <c r="H8" s="1730"/>
      <c r="I8" s="1397"/>
      <c r="J8" s="1398"/>
      <c r="K8" s="1399"/>
      <c r="L8" s="1399"/>
      <c r="M8" s="1399"/>
      <c r="N8" s="1400"/>
      <c r="O8" s="1398"/>
      <c r="P8" s="1399"/>
      <c r="Q8" s="1401"/>
      <c r="R8" s="1401"/>
      <c r="S8" s="1400"/>
    </row>
    <row r="9" spans="1:19" s="24" customFormat="1" ht="45" customHeight="1" x14ac:dyDescent="0.25">
      <c r="A9" s="1402" t="s">
        <v>451</v>
      </c>
      <c r="B9" s="1403" t="s">
        <v>309</v>
      </c>
      <c r="C9" s="1573"/>
      <c r="D9" s="1565"/>
      <c r="E9" s="1404"/>
      <c r="F9" s="1404"/>
      <c r="G9" s="1404"/>
      <c r="H9" s="1405">
        <f>CEILING(SUM(H10:H12),100)</f>
        <v>99700</v>
      </c>
      <c r="I9" s="1731"/>
      <c r="J9" s="1565">
        <f>D9</f>
        <v>0</v>
      </c>
      <c r="K9" s="1404">
        <f>E9</f>
        <v>0</v>
      </c>
      <c r="L9" s="1404">
        <f t="shared" ref="L9:N24" si="0">F9</f>
        <v>0</v>
      </c>
      <c r="M9" s="1404">
        <f t="shared" si="0"/>
        <v>0</v>
      </c>
      <c r="N9" s="1405">
        <f>H9</f>
        <v>99700</v>
      </c>
      <c r="O9" s="1406"/>
      <c r="P9" s="1407"/>
      <c r="Q9" s="1407"/>
      <c r="R9" s="1407"/>
      <c r="S9" s="1407"/>
    </row>
    <row r="10" spans="1:19" s="23" customFormat="1" ht="23.25" customHeight="1" x14ac:dyDescent="0.25">
      <c r="A10" s="1164" t="s">
        <v>118</v>
      </c>
      <c r="B10" s="1408" t="s">
        <v>310</v>
      </c>
      <c r="C10" s="1409" t="s">
        <v>311</v>
      </c>
      <c r="D10" s="808">
        <v>11</v>
      </c>
      <c r="E10" s="1330">
        <v>3134.72</v>
      </c>
      <c r="F10" s="1330"/>
      <c r="G10" s="1330"/>
      <c r="H10" s="1332">
        <f>D10*E10*E12*1.2</f>
        <v>77377.428480000002</v>
      </c>
      <c r="I10" s="1732"/>
      <c r="J10" s="808">
        <f t="shared" ref="J10:N69" si="1">D10</f>
        <v>11</v>
      </c>
      <c r="K10" s="1330">
        <f t="shared" si="1"/>
        <v>3134.72</v>
      </c>
      <c r="L10" s="1330">
        <f t="shared" si="0"/>
        <v>0</v>
      </c>
      <c r="M10" s="1330">
        <f t="shared" si="0"/>
        <v>0</v>
      </c>
      <c r="N10" s="1332">
        <f t="shared" si="0"/>
        <v>77377.428480000002</v>
      </c>
      <c r="O10" s="1733"/>
      <c r="P10" s="1330"/>
      <c r="Q10" s="1330"/>
      <c r="R10" s="1330"/>
      <c r="S10" s="1330"/>
    </row>
    <row r="11" spans="1:19" s="24" customFormat="1" ht="18" customHeight="1" x14ac:dyDescent="0.25">
      <c r="A11" s="1164" t="s">
        <v>120</v>
      </c>
      <c r="B11" s="1408" t="s">
        <v>312</v>
      </c>
      <c r="C11" s="1409" t="s">
        <v>311</v>
      </c>
      <c r="D11" s="808">
        <v>1</v>
      </c>
      <c r="E11" s="1330">
        <v>9907.18</v>
      </c>
      <c r="F11" s="1330"/>
      <c r="G11" s="1330"/>
      <c r="H11" s="1332">
        <f>D11*E11*E12*1.2</f>
        <v>22231.711920000002</v>
      </c>
      <c r="I11" s="1732"/>
      <c r="J11" s="808">
        <f t="shared" si="1"/>
        <v>1</v>
      </c>
      <c r="K11" s="1330">
        <f t="shared" si="1"/>
        <v>9907.18</v>
      </c>
      <c r="L11" s="1330">
        <f t="shared" si="0"/>
        <v>0</v>
      </c>
      <c r="M11" s="1330">
        <f t="shared" si="0"/>
        <v>0</v>
      </c>
      <c r="N11" s="1332">
        <f t="shared" si="0"/>
        <v>22231.711920000002</v>
      </c>
      <c r="O11" s="1733"/>
      <c r="P11" s="1330"/>
      <c r="Q11" s="1330"/>
      <c r="R11" s="1330"/>
      <c r="S11" s="1330"/>
    </row>
    <row r="12" spans="1:19" s="24" customFormat="1" ht="37.5" customHeight="1" x14ac:dyDescent="0.25">
      <c r="A12" s="1164" t="s">
        <v>122</v>
      </c>
      <c r="B12" s="1408" t="s">
        <v>242</v>
      </c>
      <c r="C12" s="1409" t="s">
        <v>238</v>
      </c>
      <c r="D12" s="1344"/>
      <c r="E12" s="1330">
        <v>1.87</v>
      </c>
      <c r="F12" s="1330"/>
      <c r="G12" s="1330"/>
      <c r="H12" s="1332"/>
      <c r="I12" s="1734"/>
      <c r="J12" s="1344">
        <f t="shared" si="1"/>
        <v>0</v>
      </c>
      <c r="K12" s="1330">
        <f t="shared" si="1"/>
        <v>1.87</v>
      </c>
      <c r="L12" s="1330">
        <f t="shared" si="0"/>
        <v>0</v>
      </c>
      <c r="M12" s="1330">
        <f t="shared" si="0"/>
        <v>0</v>
      </c>
      <c r="N12" s="1332">
        <f t="shared" si="0"/>
        <v>0</v>
      </c>
      <c r="O12" s="1331"/>
      <c r="P12" s="1330"/>
      <c r="Q12" s="1330"/>
      <c r="R12" s="1330"/>
      <c r="S12" s="1330"/>
    </row>
    <row r="13" spans="1:19" s="24" customFormat="1" ht="18" customHeight="1" x14ac:dyDescent="0.25">
      <c r="A13" s="1410" t="s">
        <v>480</v>
      </c>
      <c r="B13" s="1411" t="s">
        <v>313</v>
      </c>
      <c r="C13" s="1412"/>
      <c r="D13" s="1566">
        <f>SUM(D30:D45)</f>
        <v>0</v>
      </c>
      <c r="E13" s="1406"/>
      <c r="F13" s="1406"/>
      <c r="G13" s="1406"/>
      <c r="H13" s="1413">
        <f>CEILING(SUM(H14:H45),100)</f>
        <v>0</v>
      </c>
      <c r="I13" s="1735"/>
      <c r="J13" s="1566">
        <f t="shared" si="1"/>
        <v>0</v>
      </c>
      <c r="K13" s="1406">
        <f t="shared" si="1"/>
        <v>0</v>
      </c>
      <c r="L13" s="1406">
        <f t="shared" si="0"/>
        <v>0</v>
      </c>
      <c r="M13" s="1406">
        <f t="shared" si="0"/>
        <v>0</v>
      </c>
      <c r="N13" s="1413">
        <f t="shared" si="0"/>
        <v>0</v>
      </c>
      <c r="O13" s="1406"/>
      <c r="P13" s="1406"/>
      <c r="Q13" s="1406"/>
      <c r="R13" s="1406"/>
      <c r="S13" s="1406"/>
    </row>
    <row r="14" spans="1:19" s="24" customFormat="1" ht="18.75" customHeight="1" x14ac:dyDescent="0.25">
      <c r="A14" s="1164" t="s">
        <v>130</v>
      </c>
      <c r="B14" s="1408" t="s">
        <v>314</v>
      </c>
      <c r="C14" s="1409" t="s">
        <v>244</v>
      </c>
      <c r="D14" s="1344"/>
      <c r="E14" s="1330">
        <v>200</v>
      </c>
      <c r="F14" s="1330"/>
      <c r="G14" s="1330"/>
      <c r="H14" s="1332"/>
      <c r="I14" s="1734"/>
      <c r="J14" s="1344">
        <f t="shared" si="1"/>
        <v>0</v>
      </c>
      <c r="K14" s="1330">
        <f t="shared" si="1"/>
        <v>200</v>
      </c>
      <c r="L14" s="1330">
        <f t="shared" si="0"/>
        <v>0</v>
      </c>
      <c r="M14" s="1330">
        <f t="shared" si="0"/>
        <v>0</v>
      </c>
      <c r="N14" s="1332">
        <f t="shared" si="0"/>
        <v>0</v>
      </c>
      <c r="O14" s="1331"/>
      <c r="P14" s="1330"/>
      <c r="Q14" s="1330"/>
      <c r="R14" s="1330"/>
      <c r="S14" s="1330"/>
    </row>
    <row r="15" spans="1:19" s="24" customFormat="1" ht="18" customHeight="1" x14ac:dyDescent="0.25">
      <c r="A15" s="1164" t="s">
        <v>136</v>
      </c>
      <c r="B15" s="1408" t="s">
        <v>315</v>
      </c>
      <c r="C15" s="1409" t="s">
        <v>244</v>
      </c>
      <c r="D15" s="1344"/>
      <c r="E15" s="1330">
        <v>398</v>
      </c>
      <c r="F15" s="1330"/>
      <c r="G15" s="1330"/>
      <c r="H15" s="1332"/>
      <c r="I15" s="1734"/>
      <c r="J15" s="1344">
        <f t="shared" si="1"/>
        <v>0</v>
      </c>
      <c r="K15" s="1330">
        <f t="shared" si="1"/>
        <v>398</v>
      </c>
      <c r="L15" s="1330">
        <f t="shared" si="0"/>
        <v>0</v>
      </c>
      <c r="M15" s="1330">
        <f t="shared" si="0"/>
        <v>0</v>
      </c>
      <c r="N15" s="1332">
        <f t="shared" si="0"/>
        <v>0</v>
      </c>
      <c r="O15" s="1331"/>
      <c r="P15" s="1330"/>
      <c r="Q15" s="1330"/>
      <c r="R15" s="1330"/>
      <c r="S15" s="1330"/>
    </row>
    <row r="16" spans="1:19" s="24" customFormat="1" ht="18" customHeight="1" x14ac:dyDescent="0.25">
      <c r="A16" s="1164" t="s">
        <v>139</v>
      </c>
      <c r="B16" s="1408" t="s">
        <v>316</v>
      </c>
      <c r="C16" s="1409" t="s">
        <v>244</v>
      </c>
      <c r="D16" s="1344"/>
      <c r="E16" s="1330">
        <v>398</v>
      </c>
      <c r="F16" s="1330"/>
      <c r="G16" s="1330"/>
      <c r="H16" s="1332"/>
      <c r="I16" s="1734"/>
      <c r="J16" s="1344">
        <f t="shared" si="1"/>
        <v>0</v>
      </c>
      <c r="K16" s="1330">
        <f t="shared" si="1"/>
        <v>398</v>
      </c>
      <c r="L16" s="1330">
        <f t="shared" si="0"/>
        <v>0</v>
      </c>
      <c r="M16" s="1330">
        <f t="shared" si="0"/>
        <v>0</v>
      </c>
      <c r="N16" s="1332">
        <f t="shared" si="0"/>
        <v>0</v>
      </c>
      <c r="O16" s="1331"/>
      <c r="P16" s="1330"/>
      <c r="Q16" s="1330"/>
      <c r="R16" s="1330"/>
      <c r="S16" s="1330"/>
    </row>
    <row r="17" spans="1:19" s="24" customFormat="1" ht="18" customHeight="1" x14ac:dyDescent="0.25">
      <c r="A17" s="1164" t="s">
        <v>142</v>
      </c>
      <c r="B17" s="1408" t="s">
        <v>317</v>
      </c>
      <c r="C17" s="1409" t="s">
        <v>244</v>
      </c>
      <c r="D17" s="1344"/>
      <c r="E17" s="1330">
        <v>398</v>
      </c>
      <c r="F17" s="1330"/>
      <c r="G17" s="1330"/>
      <c r="H17" s="1332"/>
      <c r="I17" s="1734"/>
      <c r="J17" s="1344">
        <f t="shared" si="1"/>
        <v>0</v>
      </c>
      <c r="K17" s="1330">
        <f t="shared" si="1"/>
        <v>398</v>
      </c>
      <c r="L17" s="1330">
        <f t="shared" si="0"/>
        <v>0</v>
      </c>
      <c r="M17" s="1330">
        <f t="shared" si="0"/>
        <v>0</v>
      </c>
      <c r="N17" s="1332">
        <f t="shared" si="0"/>
        <v>0</v>
      </c>
      <c r="O17" s="1331"/>
      <c r="P17" s="1330"/>
      <c r="Q17" s="1330"/>
      <c r="R17" s="1330"/>
      <c r="S17" s="1330"/>
    </row>
    <row r="18" spans="1:19" s="24" customFormat="1" ht="18" customHeight="1" x14ac:dyDescent="0.25">
      <c r="A18" s="1164" t="s">
        <v>143</v>
      </c>
      <c r="B18" s="1408" t="s">
        <v>318</v>
      </c>
      <c r="C18" s="1409" t="s">
        <v>244</v>
      </c>
      <c r="D18" s="1344"/>
      <c r="E18" s="1330">
        <v>727</v>
      </c>
      <c r="F18" s="1330"/>
      <c r="G18" s="1330"/>
      <c r="H18" s="1332"/>
      <c r="I18" s="1734"/>
      <c r="J18" s="1344">
        <f t="shared" si="1"/>
        <v>0</v>
      </c>
      <c r="K18" s="1330">
        <f t="shared" si="1"/>
        <v>727</v>
      </c>
      <c r="L18" s="1330">
        <f t="shared" si="0"/>
        <v>0</v>
      </c>
      <c r="M18" s="1330">
        <f t="shared" si="0"/>
        <v>0</v>
      </c>
      <c r="N18" s="1332">
        <f t="shared" si="0"/>
        <v>0</v>
      </c>
      <c r="O18" s="1331"/>
      <c r="P18" s="1330"/>
      <c r="Q18" s="1330"/>
      <c r="R18" s="1330"/>
      <c r="S18" s="1330"/>
    </row>
    <row r="19" spans="1:19" s="24" customFormat="1" ht="18" customHeight="1" x14ac:dyDescent="0.25">
      <c r="A19" s="1164" t="s">
        <v>145</v>
      </c>
      <c r="B19" s="1408" t="s">
        <v>319</v>
      </c>
      <c r="C19" s="1409" t="s">
        <v>244</v>
      </c>
      <c r="D19" s="1344"/>
      <c r="E19" s="1414">
        <v>467</v>
      </c>
      <c r="F19" s="1330"/>
      <c r="G19" s="1330"/>
      <c r="H19" s="1332"/>
      <c r="I19" s="1734"/>
      <c r="J19" s="1344">
        <f t="shared" si="1"/>
        <v>0</v>
      </c>
      <c r="K19" s="1414">
        <f t="shared" si="1"/>
        <v>467</v>
      </c>
      <c r="L19" s="1330">
        <f t="shared" si="0"/>
        <v>0</v>
      </c>
      <c r="M19" s="1330">
        <f t="shared" si="0"/>
        <v>0</v>
      </c>
      <c r="N19" s="1332">
        <f t="shared" si="0"/>
        <v>0</v>
      </c>
      <c r="O19" s="1331"/>
      <c r="P19" s="1415"/>
      <c r="Q19" s="1330"/>
      <c r="R19" s="1330"/>
      <c r="S19" s="1330"/>
    </row>
    <row r="20" spans="1:19" s="24" customFormat="1" ht="18" customHeight="1" x14ac:dyDescent="0.25">
      <c r="A20" s="1164" t="s">
        <v>148</v>
      </c>
      <c r="B20" s="1408" t="s">
        <v>320</v>
      </c>
      <c r="C20" s="1409" t="s">
        <v>244</v>
      </c>
      <c r="D20" s="1344"/>
      <c r="E20" s="1414">
        <v>1052</v>
      </c>
      <c r="F20" s="1330"/>
      <c r="G20" s="1330"/>
      <c r="H20" s="1332"/>
      <c r="I20" s="1734"/>
      <c r="J20" s="1344">
        <f t="shared" si="1"/>
        <v>0</v>
      </c>
      <c r="K20" s="1414">
        <f t="shared" si="1"/>
        <v>1052</v>
      </c>
      <c r="L20" s="1330">
        <f t="shared" si="0"/>
        <v>0</v>
      </c>
      <c r="M20" s="1330">
        <f t="shared" si="0"/>
        <v>0</v>
      </c>
      <c r="N20" s="1332">
        <f t="shared" si="0"/>
        <v>0</v>
      </c>
      <c r="O20" s="1331"/>
      <c r="P20" s="1415"/>
      <c r="Q20" s="1330"/>
      <c r="R20" s="1330"/>
      <c r="S20" s="1330"/>
    </row>
    <row r="21" spans="1:19" s="24" customFormat="1" ht="18" customHeight="1" x14ac:dyDescent="0.25">
      <c r="A21" s="1164" t="s">
        <v>245</v>
      </c>
      <c r="B21" s="1408" t="s">
        <v>321</v>
      </c>
      <c r="C21" s="1409" t="s">
        <v>244</v>
      </c>
      <c r="D21" s="1344"/>
      <c r="E21" s="1414">
        <v>1870</v>
      </c>
      <c r="F21" s="1330"/>
      <c r="G21" s="1330"/>
      <c r="H21" s="1332"/>
      <c r="I21" s="1734"/>
      <c r="J21" s="1344">
        <f t="shared" si="1"/>
        <v>0</v>
      </c>
      <c r="K21" s="1414">
        <f t="shared" si="1"/>
        <v>1870</v>
      </c>
      <c r="L21" s="1330">
        <f t="shared" si="0"/>
        <v>0</v>
      </c>
      <c r="M21" s="1330">
        <f t="shared" si="0"/>
        <v>0</v>
      </c>
      <c r="N21" s="1332">
        <f t="shared" si="0"/>
        <v>0</v>
      </c>
      <c r="O21" s="1331"/>
      <c r="P21" s="1415"/>
      <c r="Q21" s="1330"/>
      <c r="R21" s="1330"/>
      <c r="S21" s="1330"/>
    </row>
    <row r="22" spans="1:19" s="24" customFormat="1" ht="18" customHeight="1" x14ac:dyDescent="0.25">
      <c r="A22" s="1164" t="s">
        <v>246</v>
      </c>
      <c r="B22" s="1408" t="s">
        <v>322</v>
      </c>
      <c r="C22" s="1409" t="s">
        <v>244</v>
      </c>
      <c r="D22" s="1344"/>
      <c r="E22" s="1414">
        <v>900</v>
      </c>
      <c r="F22" s="1330"/>
      <c r="G22" s="1330"/>
      <c r="H22" s="1332"/>
      <c r="I22" s="1734"/>
      <c r="J22" s="1344">
        <f t="shared" si="1"/>
        <v>0</v>
      </c>
      <c r="K22" s="1414">
        <f t="shared" si="1"/>
        <v>900</v>
      </c>
      <c r="L22" s="1330">
        <f t="shared" si="0"/>
        <v>0</v>
      </c>
      <c r="M22" s="1330">
        <f t="shared" si="0"/>
        <v>0</v>
      </c>
      <c r="N22" s="1332">
        <f t="shared" si="0"/>
        <v>0</v>
      </c>
      <c r="O22" s="1331"/>
      <c r="P22" s="1415"/>
      <c r="Q22" s="1330"/>
      <c r="R22" s="1330"/>
      <c r="S22" s="1330"/>
    </row>
    <row r="23" spans="1:19" s="24" customFormat="1" ht="18" customHeight="1" x14ac:dyDescent="0.25">
      <c r="A23" s="1164" t="s">
        <v>247</v>
      </c>
      <c r="B23" s="1408" t="s">
        <v>323</v>
      </c>
      <c r="C23" s="1409" t="s">
        <v>244</v>
      </c>
      <c r="D23" s="1344"/>
      <c r="E23" s="1414">
        <v>1147</v>
      </c>
      <c r="F23" s="1330"/>
      <c r="G23" s="1330"/>
      <c r="H23" s="1332"/>
      <c r="I23" s="1734"/>
      <c r="J23" s="1344">
        <f t="shared" si="1"/>
        <v>0</v>
      </c>
      <c r="K23" s="1414">
        <f t="shared" si="1"/>
        <v>1147</v>
      </c>
      <c r="L23" s="1330">
        <f t="shared" si="0"/>
        <v>0</v>
      </c>
      <c r="M23" s="1330">
        <f t="shared" si="0"/>
        <v>0</v>
      </c>
      <c r="N23" s="1332">
        <f t="shared" si="0"/>
        <v>0</v>
      </c>
      <c r="O23" s="1331"/>
      <c r="P23" s="1415"/>
      <c r="Q23" s="1330"/>
      <c r="R23" s="1330"/>
      <c r="S23" s="1330"/>
    </row>
    <row r="24" spans="1:19" s="24" customFormat="1" ht="18" customHeight="1" x14ac:dyDescent="0.25">
      <c r="A24" s="1164" t="s">
        <v>248</v>
      </c>
      <c r="B24" s="1408" t="s">
        <v>324</v>
      </c>
      <c r="C24" s="1409" t="s">
        <v>244</v>
      </c>
      <c r="D24" s="1344"/>
      <c r="E24" s="1414">
        <v>1439</v>
      </c>
      <c r="F24" s="1330"/>
      <c r="G24" s="1330"/>
      <c r="H24" s="1332"/>
      <c r="I24" s="1734"/>
      <c r="J24" s="1344">
        <f t="shared" si="1"/>
        <v>0</v>
      </c>
      <c r="K24" s="1414">
        <f t="shared" si="1"/>
        <v>1439</v>
      </c>
      <c r="L24" s="1330">
        <f t="shared" si="0"/>
        <v>0</v>
      </c>
      <c r="M24" s="1330">
        <f t="shared" si="0"/>
        <v>0</v>
      </c>
      <c r="N24" s="1332">
        <f t="shared" si="0"/>
        <v>0</v>
      </c>
      <c r="O24" s="1331"/>
      <c r="P24" s="1415"/>
      <c r="Q24" s="1330"/>
      <c r="R24" s="1330"/>
      <c r="S24" s="1330"/>
    </row>
    <row r="25" spans="1:19" s="24" customFormat="1" ht="18" customHeight="1" x14ac:dyDescent="0.25">
      <c r="A25" s="1164" t="s">
        <v>249</v>
      </c>
      <c r="B25" s="1408" t="s">
        <v>325</v>
      </c>
      <c r="C25" s="1409" t="s">
        <v>244</v>
      </c>
      <c r="D25" s="1344"/>
      <c r="E25" s="1414">
        <v>2041</v>
      </c>
      <c r="F25" s="1330"/>
      <c r="G25" s="1330"/>
      <c r="H25" s="1332"/>
      <c r="I25" s="1734"/>
      <c r="J25" s="1344">
        <f t="shared" si="1"/>
        <v>0</v>
      </c>
      <c r="K25" s="1414">
        <f t="shared" si="1"/>
        <v>2041</v>
      </c>
      <c r="L25" s="1330">
        <f t="shared" si="1"/>
        <v>0</v>
      </c>
      <c r="M25" s="1330">
        <f t="shared" si="1"/>
        <v>0</v>
      </c>
      <c r="N25" s="1332">
        <f t="shared" si="1"/>
        <v>0</v>
      </c>
      <c r="O25" s="1331"/>
      <c r="P25" s="1415"/>
      <c r="Q25" s="1330"/>
      <c r="R25" s="1330"/>
      <c r="S25" s="1330"/>
    </row>
    <row r="26" spans="1:19" s="24" customFormat="1" ht="18" customHeight="1" x14ac:dyDescent="0.25">
      <c r="A26" s="1164" t="s">
        <v>250</v>
      </c>
      <c r="B26" s="1408" t="s">
        <v>790</v>
      </c>
      <c r="C26" s="1409" t="s">
        <v>244</v>
      </c>
      <c r="D26" s="1344"/>
      <c r="E26" s="1414">
        <v>3401</v>
      </c>
      <c r="F26" s="1330"/>
      <c r="G26" s="1330"/>
      <c r="H26" s="1332"/>
      <c r="I26" s="1734"/>
      <c r="J26" s="1344">
        <f t="shared" si="1"/>
        <v>0</v>
      </c>
      <c r="K26" s="1414">
        <f t="shared" si="1"/>
        <v>3401</v>
      </c>
      <c r="L26" s="1330">
        <f t="shared" si="1"/>
        <v>0</v>
      </c>
      <c r="M26" s="1330">
        <f t="shared" si="1"/>
        <v>0</v>
      </c>
      <c r="N26" s="1332">
        <f t="shared" si="1"/>
        <v>0</v>
      </c>
      <c r="O26" s="1331"/>
      <c r="P26" s="1415"/>
      <c r="Q26" s="1330"/>
      <c r="R26" s="1330"/>
      <c r="S26" s="1330"/>
    </row>
    <row r="27" spans="1:19" s="24" customFormat="1" ht="18" customHeight="1" x14ac:dyDescent="0.25">
      <c r="A27" s="1164" t="s">
        <v>248</v>
      </c>
      <c r="B27" s="1408" t="s">
        <v>791</v>
      </c>
      <c r="C27" s="1409" t="s">
        <v>244</v>
      </c>
      <c r="D27" s="1344"/>
      <c r="E27" s="1414">
        <v>3651</v>
      </c>
      <c r="F27" s="1330"/>
      <c r="G27" s="1330"/>
      <c r="H27" s="1332"/>
      <c r="I27" s="1734"/>
      <c r="J27" s="1344">
        <f t="shared" si="1"/>
        <v>0</v>
      </c>
      <c r="K27" s="1414">
        <f t="shared" si="1"/>
        <v>3651</v>
      </c>
      <c r="L27" s="1330">
        <f t="shared" si="1"/>
        <v>0</v>
      </c>
      <c r="M27" s="1330">
        <f t="shared" si="1"/>
        <v>0</v>
      </c>
      <c r="N27" s="1332">
        <f t="shared" si="1"/>
        <v>0</v>
      </c>
      <c r="O27" s="1331"/>
      <c r="P27" s="1415"/>
      <c r="Q27" s="1330"/>
      <c r="R27" s="1330"/>
      <c r="S27" s="1330"/>
    </row>
    <row r="28" spans="1:19" s="24" customFormat="1" ht="18" customHeight="1" x14ac:dyDescent="0.25">
      <c r="A28" s="1164" t="s">
        <v>249</v>
      </c>
      <c r="B28" s="1408" t="s">
        <v>792</v>
      </c>
      <c r="C28" s="1409" t="s">
        <v>244</v>
      </c>
      <c r="D28" s="1344"/>
      <c r="E28" s="1414">
        <v>3901</v>
      </c>
      <c r="F28" s="1330"/>
      <c r="G28" s="1330"/>
      <c r="H28" s="1332"/>
      <c r="I28" s="1734"/>
      <c r="J28" s="1344">
        <f t="shared" si="1"/>
        <v>0</v>
      </c>
      <c r="K28" s="1414">
        <f t="shared" si="1"/>
        <v>3901</v>
      </c>
      <c r="L28" s="1330">
        <f t="shared" si="1"/>
        <v>0</v>
      </c>
      <c r="M28" s="1330">
        <f t="shared" si="1"/>
        <v>0</v>
      </c>
      <c r="N28" s="1332">
        <f t="shared" si="1"/>
        <v>0</v>
      </c>
      <c r="O28" s="1331"/>
      <c r="P28" s="1415"/>
      <c r="Q28" s="1330"/>
      <c r="R28" s="1330"/>
      <c r="S28" s="1330"/>
    </row>
    <row r="29" spans="1:19" s="24" customFormat="1" ht="18" customHeight="1" x14ac:dyDescent="0.25">
      <c r="A29" s="1164" t="s">
        <v>250</v>
      </c>
      <c r="B29" s="1408" t="s">
        <v>326</v>
      </c>
      <c r="C29" s="1409" t="s">
        <v>244</v>
      </c>
      <c r="D29" s="1344"/>
      <c r="E29" s="1414">
        <v>4301</v>
      </c>
      <c r="F29" s="1330"/>
      <c r="G29" s="1330"/>
      <c r="H29" s="1332"/>
      <c r="I29" s="1734"/>
      <c r="J29" s="1344">
        <f t="shared" si="1"/>
        <v>0</v>
      </c>
      <c r="K29" s="1414">
        <f t="shared" si="1"/>
        <v>4301</v>
      </c>
      <c r="L29" s="1330">
        <f t="shared" si="1"/>
        <v>0</v>
      </c>
      <c r="M29" s="1330">
        <f t="shared" si="1"/>
        <v>0</v>
      </c>
      <c r="N29" s="1332">
        <f t="shared" si="1"/>
        <v>0</v>
      </c>
      <c r="O29" s="1331"/>
      <c r="P29" s="1415"/>
      <c r="Q29" s="1330"/>
      <c r="R29" s="1330"/>
      <c r="S29" s="1330"/>
    </row>
    <row r="30" spans="1:19" s="24" customFormat="1" ht="18" customHeight="1" x14ac:dyDescent="0.25">
      <c r="A30" s="1164" t="s">
        <v>251</v>
      </c>
      <c r="B30" s="1416" t="s">
        <v>793</v>
      </c>
      <c r="C30" s="1409" t="s">
        <v>50</v>
      </c>
      <c r="D30" s="1417"/>
      <c r="E30" s="1330"/>
      <c r="F30" s="1330"/>
      <c r="G30" s="1330"/>
      <c r="H30" s="1332">
        <f>(D30*E14+D30*E15+D30*E19)*1.2</f>
        <v>0</v>
      </c>
      <c r="I30" s="1734"/>
      <c r="J30" s="1417">
        <f t="shared" si="1"/>
        <v>0</v>
      </c>
      <c r="K30" s="1330">
        <f t="shared" si="1"/>
        <v>0</v>
      </c>
      <c r="L30" s="1330">
        <f t="shared" si="1"/>
        <v>0</v>
      </c>
      <c r="M30" s="1330">
        <f t="shared" si="1"/>
        <v>0</v>
      </c>
      <c r="N30" s="1332">
        <f t="shared" si="1"/>
        <v>0</v>
      </c>
      <c r="O30" s="1417"/>
      <c r="P30" s="1330"/>
      <c r="Q30" s="1330"/>
      <c r="R30" s="1330"/>
      <c r="S30" s="1330"/>
    </row>
    <row r="31" spans="1:19" s="24" customFormat="1" ht="18" customHeight="1" x14ac:dyDescent="0.25">
      <c r="A31" s="1164" t="s">
        <v>252</v>
      </c>
      <c r="B31" s="1416" t="s">
        <v>794</v>
      </c>
      <c r="C31" s="1409" t="s">
        <v>50</v>
      </c>
      <c r="D31" s="1418"/>
      <c r="E31" s="1330"/>
      <c r="F31" s="1330"/>
      <c r="G31" s="1330"/>
      <c r="H31" s="1332">
        <f>(D31*E14+D31*E16+D31*E20)*1.2</f>
        <v>0</v>
      </c>
      <c r="I31" s="1734"/>
      <c r="J31" s="1418">
        <f t="shared" si="1"/>
        <v>0</v>
      </c>
      <c r="K31" s="1330">
        <f t="shared" si="1"/>
        <v>0</v>
      </c>
      <c r="L31" s="1330">
        <f t="shared" si="1"/>
        <v>0</v>
      </c>
      <c r="M31" s="1330">
        <f t="shared" si="1"/>
        <v>0</v>
      </c>
      <c r="N31" s="1332">
        <f t="shared" si="1"/>
        <v>0</v>
      </c>
      <c r="O31" s="1418"/>
      <c r="P31" s="1330"/>
      <c r="Q31" s="1330"/>
      <c r="R31" s="1330"/>
      <c r="S31" s="1330"/>
    </row>
    <row r="32" spans="1:19" s="24" customFormat="1" ht="18" customHeight="1" x14ac:dyDescent="0.25">
      <c r="A32" s="1164" t="s">
        <v>253</v>
      </c>
      <c r="B32" s="1416" t="s">
        <v>795</v>
      </c>
      <c r="C32" s="1409" t="s">
        <v>50</v>
      </c>
      <c r="D32" s="1418"/>
      <c r="E32" s="1330"/>
      <c r="F32" s="1330"/>
      <c r="G32" s="1330"/>
      <c r="H32" s="1332">
        <f>(D32*E14+D32*E17+D32*E20)*1.2</f>
        <v>0</v>
      </c>
      <c r="I32" s="1734"/>
      <c r="J32" s="1418">
        <f t="shared" si="1"/>
        <v>0</v>
      </c>
      <c r="K32" s="1330">
        <f t="shared" si="1"/>
        <v>0</v>
      </c>
      <c r="L32" s="1330">
        <f t="shared" si="1"/>
        <v>0</v>
      </c>
      <c r="M32" s="1330">
        <f t="shared" si="1"/>
        <v>0</v>
      </c>
      <c r="N32" s="1332">
        <f t="shared" si="1"/>
        <v>0</v>
      </c>
      <c r="O32" s="1418"/>
      <c r="P32" s="1330"/>
      <c r="Q32" s="1330"/>
      <c r="R32" s="1330"/>
      <c r="S32" s="1330"/>
    </row>
    <row r="33" spans="1:19" s="24" customFormat="1" ht="18" customHeight="1" x14ac:dyDescent="0.25">
      <c r="A33" s="1164" t="s">
        <v>254</v>
      </c>
      <c r="B33" s="1416" t="s">
        <v>796</v>
      </c>
      <c r="C33" s="1409" t="s">
        <v>50</v>
      </c>
      <c r="D33" s="1418"/>
      <c r="E33" s="1330"/>
      <c r="F33" s="1330"/>
      <c r="G33" s="1330"/>
      <c r="H33" s="1332">
        <f>(D33*E14+D33*E18+D33*E21)*1.2</f>
        <v>0</v>
      </c>
      <c r="I33" s="1734"/>
      <c r="J33" s="1418">
        <f t="shared" si="1"/>
        <v>0</v>
      </c>
      <c r="K33" s="1330">
        <f t="shared" si="1"/>
        <v>0</v>
      </c>
      <c r="L33" s="1330">
        <f t="shared" si="1"/>
        <v>0</v>
      </c>
      <c r="M33" s="1330">
        <f t="shared" si="1"/>
        <v>0</v>
      </c>
      <c r="N33" s="1332">
        <f t="shared" si="1"/>
        <v>0</v>
      </c>
      <c r="O33" s="1418"/>
      <c r="P33" s="1330"/>
      <c r="Q33" s="1330"/>
      <c r="R33" s="1330"/>
      <c r="S33" s="1330"/>
    </row>
    <row r="34" spans="1:19" s="24" customFormat="1" ht="18" customHeight="1" x14ac:dyDescent="0.25">
      <c r="A34" s="1164" t="s">
        <v>255</v>
      </c>
      <c r="B34" s="1416" t="s">
        <v>797</v>
      </c>
      <c r="C34" s="1409" t="s">
        <v>50</v>
      </c>
      <c r="D34" s="1418"/>
      <c r="E34" s="1330"/>
      <c r="F34" s="1330"/>
      <c r="G34" s="1330"/>
      <c r="H34" s="1332">
        <f>(D34*E14+D34*E17+D34*E20)*1.2</f>
        <v>0</v>
      </c>
      <c r="I34" s="1734"/>
      <c r="J34" s="1418">
        <f t="shared" si="1"/>
        <v>0</v>
      </c>
      <c r="K34" s="1330">
        <f t="shared" si="1"/>
        <v>0</v>
      </c>
      <c r="L34" s="1330">
        <f t="shared" si="1"/>
        <v>0</v>
      </c>
      <c r="M34" s="1330">
        <f t="shared" si="1"/>
        <v>0</v>
      </c>
      <c r="N34" s="1332">
        <f t="shared" si="1"/>
        <v>0</v>
      </c>
      <c r="O34" s="1418"/>
      <c r="P34" s="1330"/>
      <c r="Q34" s="1330"/>
      <c r="R34" s="1330"/>
      <c r="S34" s="1330"/>
    </row>
    <row r="35" spans="1:19" s="24" customFormat="1" ht="18" customHeight="1" x14ac:dyDescent="0.25">
      <c r="A35" s="1164" t="s">
        <v>256</v>
      </c>
      <c r="B35" s="1416" t="s">
        <v>798</v>
      </c>
      <c r="C35" s="1409" t="s">
        <v>50</v>
      </c>
      <c r="D35" s="1418"/>
      <c r="E35" s="1330"/>
      <c r="F35" s="1330"/>
      <c r="G35" s="1330"/>
      <c r="H35" s="1332">
        <f>(D35*E14+D35*E22)*1.2</f>
        <v>0</v>
      </c>
      <c r="I35" s="1734"/>
      <c r="J35" s="1418">
        <f t="shared" si="1"/>
        <v>0</v>
      </c>
      <c r="K35" s="1330">
        <f t="shared" si="1"/>
        <v>0</v>
      </c>
      <c r="L35" s="1330">
        <f t="shared" si="1"/>
        <v>0</v>
      </c>
      <c r="M35" s="1330">
        <f t="shared" si="1"/>
        <v>0</v>
      </c>
      <c r="N35" s="1332">
        <f t="shared" si="1"/>
        <v>0</v>
      </c>
      <c r="O35" s="1418"/>
      <c r="P35" s="1330"/>
      <c r="Q35" s="1330"/>
      <c r="R35" s="1330"/>
      <c r="S35" s="1330"/>
    </row>
    <row r="36" spans="1:19" s="24" customFormat="1" ht="18" customHeight="1" x14ac:dyDescent="0.25">
      <c r="A36" s="1164" t="s">
        <v>257</v>
      </c>
      <c r="B36" s="1416" t="s">
        <v>799</v>
      </c>
      <c r="C36" s="1409" t="s">
        <v>50</v>
      </c>
      <c r="D36" s="1418"/>
      <c r="E36" s="1330"/>
      <c r="F36" s="1330"/>
      <c r="G36" s="1330"/>
      <c r="H36" s="1332">
        <f>(D36*E14+D36*E23)*1.2</f>
        <v>0</v>
      </c>
      <c r="I36" s="1734"/>
      <c r="J36" s="1418">
        <f t="shared" si="1"/>
        <v>0</v>
      </c>
      <c r="K36" s="1330">
        <f t="shared" si="1"/>
        <v>0</v>
      </c>
      <c r="L36" s="1330">
        <f t="shared" si="1"/>
        <v>0</v>
      </c>
      <c r="M36" s="1330">
        <f t="shared" si="1"/>
        <v>0</v>
      </c>
      <c r="N36" s="1332">
        <f t="shared" si="1"/>
        <v>0</v>
      </c>
      <c r="O36" s="1418"/>
      <c r="P36" s="1330"/>
      <c r="Q36" s="1330"/>
      <c r="R36" s="1330"/>
      <c r="S36" s="1330"/>
    </row>
    <row r="37" spans="1:19" s="24" customFormat="1" ht="18" customHeight="1" x14ac:dyDescent="0.25">
      <c r="A37" s="1164" t="s">
        <v>258</v>
      </c>
      <c r="B37" s="1416" t="s">
        <v>800</v>
      </c>
      <c r="C37" s="1409" t="s">
        <v>50</v>
      </c>
      <c r="D37" s="1418"/>
      <c r="E37" s="1330"/>
      <c r="F37" s="1330"/>
      <c r="G37" s="1330"/>
      <c r="H37" s="1332">
        <f>(D37*E14+D37*E24)*1.2</f>
        <v>0</v>
      </c>
      <c r="I37" s="1734"/>
      <c r="J37" s="1418">
        <f t="shared" si="1"/>
        <v>0</v>
      </c>
      <c r="K37" s="1330">
        <f t="shared" si="1"/>
        <v>0</v>
      </c>
      <c r="L37" s="1330">
        <f t="shared" si="1"/>
        <v>0</v>
      </c>
      <c r="M37" s="1330">
        <f t="shared" si="1"/>
        <v>0</v>
      </c>
      <c r="N37" s="1332">
        <f t="shared" si="1"/>
        <v>0</v>
      </c>
      <c r="O37" s="1418"/>
      <c r="P37" s="1330"/>
      <c r="Q37" s="1330"/>
      <c r="R37" s="1330"/>
      <c r="S37" s="1330"/>
    </row>
    <row r="38" spans="1:19" s="24" customFormat="1" ht="18" customHeight="1" x14ac:dyDescent="0.25">
      <c r="A38" s="1164" t="s">
        <v>259</v>
      </c>
      <c r="B38" s="1416" t="s">
        <v>801</v>
      </c>
      <c r="C38" s="1409" t="s">
        <v>50</v>
      </c>
      <c r="D38" s="1418"/>
      <c r="E38" s="1330"/>
      <c r="F38" s="1330"/>
      <c r="G38" s="1330"/>
      <c r="H38" s="1332">
        <f>(D38*E14+D38*E25)*1.2</f>
        <v>0</v>
      </c>
      <c r="I38" s="1734"/>
      <c r="J38" s="1418">
        <f t="shared" si="1"/>
        <v>0</v>
      </c>
      <c r="K38" s="1330">
        <f t="shared" si="1"/>
        <v>0</v>
      </c>
      <c r="L38" s="1330">
        <f t="shared" si="1"/>
        <v>0</v>
      </c>
      <c r="M38" s="1330">
        <f t="shared" si="1"/>
        <v>0</v>
      </c>
      <c r="N38" s="1332">
        <f t="shared" si="1"/>
        <v>0</v>
      </c>
      <c r="O38" s="1418"/>
      <c r="P38" s="1330"/>
      <c r="Q38" s="1330"/>
      <c r="R38" s="1330"/>
      <c r="S38" s="1330"/>
    </row>
    <row r="39" spans="1:19" s="24" customFormat="1" ht="18" customHeight="1" x14ac:dyDescent="0.25">
      <c r="A39" s="1164" t="s">
        <v>260</v>
      </c>
      <c r="B39" s="1416" t="s">
        <v>802</v>
      </c>
      <c r="C39" s="1409" t="s">
        <v>50</v>
      </c>
      <c r="D39" s="1418"/>
      <c r="E39" s="1330"/>
      <c r="F39" s="1330"/>
      <c r="G39" s="1330"/>
      <c r="H39" s="1332">
        <f>(D39*E14+D39*E26)*1.2</f>
        <v>0</v>
      </c>
      <c r="I39" s="1734"/>
      <c r="J39" s="1418">
        <f t="shared" si="1"/>
        <v>0</v>
      </c>
      <c r="K39" s="1330">
        <f t="shared" si="1"/>
        <v>0</v>
      </c>
      <c r="L39" s="1330">
        <f t="shared" si="1"/>
        <v>0</v>
      </c>
      <c r="M39" s="1330">
        <f t="shared" si="1"/>
        <v>0</v>
      </c>
      <c r="N39" s="1332">
        <f t="shared" si="1"/>
        <v>0</v>
      </c>
      <c r="O39" s="1418"/>
      <c r="P39" s="1330"/>
      <c r="Q39" s="1330"/>
      <c r="R39" s="1330"/>
      <c r="S39" s="1330"/>
    </row>
    <row r="40" spans="1:19" s="24" customFormat="1" ht="18" hidden="1" customHeight="1" outlineLevel="1" x14ac:dyDescent="0.25">
      <c r="A40" s="1164" t="s">
        <v>261</v>
      </c>
      <c r="B40" s="1416" t="s">
        <v>803</v>
      </c>
      <c r="C40" s="1409" t="s">
        <v>50</v>
      </c>
      <c r="D40" s="1418"/>
      <c r="E40" s="1330"/>
      <c r="F40" s="1330"/>
      <c r="G40" s="1330"/>
      <c r="H40" s="1332">
        <f>(D40*E14+D40*E27)*1.2</f>
        <v>0</v>
      </c>
      <c r="I40" s="1734"/>
      <c r="J40" s="1418">
        <f t="shared" si="1"/>
        <v>0</v>
      </c>
      <c r="K40" s="1330">
        <f t="shared" si="1"/>
        <v>0</v>
      </c>
      <c r="L40" s="1330">
        <f t="shared" si="1"/>
        <v>0</v>
      </c>
      <c r="M40" s="1330">
        <f t="shared" si="1"/>
        <v>0</v>
      </c>
      <c r="N40" s="1332">
        <f t="shared" si="1"/>
        <v>0</v>
      </c>
      <c r="O40" s="1418"/>
      <c r="P40" s="1330"/>
      <c r="Q40" s="1330"/>
      <c r="R40" s="1330"/>
      <c r="S40" s="1330"/>
    </row>
    <row r="41" spans="1:19" s="24" customFormat="1" ht="18" hidden="1" customHeight="1" outlineLevel="1" x14ac:dyDescent="0.25">
      <c r="A41" s="1164" t="s">
        <v>262</v>
      </c>
      <c r="B41" s="1416" t="s">
        <v>804</v>
      </c>
      <c r="C41" s="1409" t="s">
        <v>50</v>
      </c>
      <c r="D41" s="1418"/>
      <c r="E41" s="1330"/>
      <c r="F41" s="1330"/>
      <c r="G41" s="1330"/>
      <c r="H41" s="1332">
        <f>(D41*E14+D41*E28)*1.2</f>
        <v>0</v>
      </c>
      <c r="I41" s="1734"/>
      <c r="J41" s="1418">
        <f t="shared" si="1"/>
        <v>0</v>
      </c>
      <c r="K41" s="1330">
        <f t="shared" si="1"/>
        <v>0</v>
      </c>
      <c r="L41" s="1330">
        <f t="shared" si="1"/>
        <v>0</v>
      </c>
      <c r="M41" s="1330">
        <f t="shared" si="1"/>
        <v>0</v>
      </c>
      <c r="N41" s="1332">
        <f t="shared" si="1"/>
        <v>0</v>
      </c>
      <c r="O41" s="1418"/>
      <c r="P41" s="1330"/>
      <c r="Q41" s="1330"/>
      <c r="R41" s="1330"/>
      <c r="S41" s="1330"/>
    </row>
    <row r="42" spans="1:19" s="24" customFormat="1" ht="18" hidden="1" customHeight="1" outlineLevel="1" x14ac:dyDescent="0.25">
      <c r="A42" s="1164" t="s">
        <v>263</v>
      </c>
      <c r="B42" s="1416" t="s">
        <v>805</v>
      </c>
      <c r="C42" s="1409" t="s">
        <v>50</v>
      </c>
      <c r="D42" s="1736"/>
      <c r="E42" s="1330"/>
      <c r="F42" s="1330"/>
      <c r="G42" s="1330"/>
      <c r="H42" s="1332">
        <f>(D42*E14+D42*E29)*1.2</f>
        <v>0</v>
      </c>
      <c r="I42" s="1734"/>
      <c r="J42" s="1736">
        <f t="shared" si="1"/>
        <v>0</v>
      </c>
      <c r="K42" s="1330">
        <f t="shared" si="1"/>
        <v>0</v>
      </c>
      <c r="L42" s="1330">
        <f t="shared" si="1"/>
        <v>0</v>
      </c>
      <c r="M42" s="1330">
        <f t="shared" si="1"/>
        <v>0</v>
      </c>
      <c r="N42" s="1332">
        <f t="shared" si="1"/>
        <v>0</v>
      </c>
      <c r="O42" s="1736"/>
      <c r="P42" s="1330"/>
      <c r="Q42" s="1330"/>
      <c r="R42" s="1330"/>
      <c r="S42" s="1330"/>
    </row>
    <row r="43" spans="1:19" s="23" customFormat="1" ht="33.75" customHeight="1" collapsed="1" x14ac:dyDescent="0.25">
      <c r="A43" s="1164" t="s">
        <v>264</v>
      </c>
      <c r="B43" s="1416"/>
      <c r="C43" s="1409" t="s">
        <v>50</v>
      </c>
      <c r="D43" s="1344"/>
      <c r="E43" s="1330"/>
      <c r="F43" s="1330"/>
      <c r="G43" s="1330"/>
      <c r="H43" s="1332"/>
      <c r="I43" s="1734"/>
      <c r="J43" s="1344">
        <f t="shared" si="1"/>
        <v>0</v>
      </c>
      <c r="K43" s="1330">
        <f t="shared" si="1"/>
        <v>0</v>
      </c>
      <c r="L43" s="1330">
        <f t="shared" si="1"/>
        <v>0</v>
      </c>
      <c r="M43" s="1330">
        <f t="shared" si="1"/>
        <v>0</v>
      </c>
      <c r="N43" s="1332">
        <f t="shared" si="1"/>
        <v>0</v>
      </c>
      <c r="O43" s="1331"/>
      <c r="P43" s="1330"/>
      <c r="Q43" s="1330"/>
      <c r="R43" s="1330"/>
      <c r="S43" s="1330"/>
    </row>
    <row r="44" spans="1:19" s="24" customFormat="1" ht="20.25" customHeight="1" x14ac:dyDescent="0.25">
      <c r="A44" s="1164" t="s">
        <v>265</v>
      </c>
      <c r="B44" s="1416"/>
      <c r="C44" s="1409" t="s">
        <v>50</v>
      </c>
      <c r="D44" s="1344"/>
      <c r="E44" s="1330"/>
      <c r="F44" s="1330"/>
      <c r="G44" s="1330"/>
      <c r="H44" s="1332"/>
      <c r="I44" s="1734"/>
      <c r="J44" s="1344">
        <f t="shared" si="1"/>
        <v>0</v>
      </c>
      <c r="K44" s="1330">
        <f t="shared" si="1"/>
        <v>0</v>
      </c>
      <c r="L44" s="1330">
        <f t="shared" si="1"/>
        <v>0</v>
      </c>
      <c r="M44" s="1330">
        <f t="shared" si="1"/>
        <v>0</v>
      </c>
      <c r="N44" s="1332">
        <f t="shared" si="1"/>
        <v>0</v>
      </c>
      <c r="O44" s="1331"/>
      <c r="P44" s="1330"/>
      <c r="Q44" s="1330"/>
      <c r="R44" s="1330"/>
      <c r="S44" s="1330"/>
    </row>
    <row r="45" spans="1:19" s="24" customFormat="1" ht="30.75" customHeight="1" x14ac:dyDescent="0.25">
      <c r="A45" s="1164" t="s">
        <v>266</v>
      </c>
      <c r="B45" s="1416"/>
      <c r="C45" s="1409" t="s">
        <v>50</v>
      </c>
      <c r="D45" s="1344"/>
      <c r="E45" s="1330"/>
      <c r="F45" s="1330"/>
      <c r="G45" s="1330"/>
      <c r="H45" s="1332"/>
      <c r="I45" s="1734"/>
      <c r="J45" s="1344">
        <f t="shared" si="1"/>
        <v>0</v>
      </c>
      <c r="K45" s="1330">
        <f t="shared" si="1"/>
        <v>0</v>
      </c>
      <c r="L45" s="1330">
        <f t="shared" si="1"/>
        <v>0</v>
      </c>
      <c r="M45" s="1330">
        <f t="shared" si="1"/>
        <v>0</v>
      </c>
      <c r="N45" s="1332">
        <f t="shared" si="1"/>
        <v>0</v>
      </c>
      <c r="O45" s="1331"/>
      <c r="P45" s="1330"/>
      <c r="Q45" s="1330"/>
      <c r="R45" s="1330"/>
      <c r="S45" s="1330"/>
    </row>
    <row r="46" spans="1:19" s="24" customFormat="1" ht="48.75" customHeight="1" x14ac:dyDescent="0.25">
      <c r="A46" s="1410" t="s">
        <v>481</v>
      </c>
      <c r="B46" s="1411" t="s">
        <v>327</v>
      </c>
      <c r="C46" s="1412"/>
      <c r="D46" s="1566"/>
      <c r="E46" s="1407"/>
      <c r="F46" s="1407"/>
      <c r="G46" s="1407"/>
      <c r="H46" s="1419">
        <f>CEILING(SUM(H47:H57),100)</f>
        <v>0</v>
      </c>
      <c r="I46" s="1735"/>
      <c r="J46" s="1566">
        <f t="shared" si="1"/>
        <v>0</v>
      </c>
      <c r="K46" s="1407">
        <f t="shared" si="1"/>
        <v>0</v>
      </c>
      <c r="L46" s="1407">
        <f t="shared" si="1"/>
        <v>0</v>
      </c>
      <c r="M46" s="1407">
        <f t="shared" si="1"/>
        <v>0</v>
      </c>
      <c r="N46" s="1419">
        <f t="shared" si="1"/>
        <v>0</v>
      </c>
      <c r="O46" s="1406"/>
      <c r="P46" s="1407"/>
      <c r="Q46" s="1407"/>
      <c r="R46" s="1407"/>
      <c r="S46" s="1407"/>
    </row>
    <row r="47" spans="1:19" s="24" customFormat="1" ht="48.75" customHeight="1" x14ac:dyDescent="0.25">
      <c r="A47" s="1164" t="s">
        <v>160</v>
      </c>
      <c r="B47" s="1420" t="s">
        <v>328</v>
      </c>
      <c r="C47" s="1409"/>
      <c r="D47" s="1344"/>
      <c r="E47" s="1330"/>
      <c r="F47" s="1330"/>
      <c r="G47" s="1330"/>
      <c r="H47" s="1332"/>
      <c r="I47" s="1734"/>
      <c r="J47" s="1344">
        <f t="shared" si="1"/>
        <v>0</v>
      </c>
      <c r="K47" s="1330">
        <f t="shared" si="1"/>
        <v>0</v>
      </c>
      <c r="L47" s="1330">
        <f t="shared" si="1"/>
        <v>0</v>
      </c>
      <c r="M47" s="1330">
        <f t="shared" si="1"/>
        <v>0</v>
      </c>
      <c r="N47" s="1332">
        <f t="shared" si="1"/>
        <v>0</v>
      </c>
      <c r="O47" s="1331"/>
      <c r="P47" s="1330"/>
      <c r="Q47" s="1330"/>
      <c r="R47" s="1330"/>
      <c r="S47" s="1330"/>
    </row>
    <row r="48" spans="1:19" s="24" customFormat="1" ht="61.5" customHeight="1" x14ac:dyDescent="0.25">
      <c r="A48" s="1164" t="s">
        <v>163</v>
      </c>
      <c r="B48" s="1408" t="s">
        <v>981</v>
      </c>
      <c r="C48" s="1409" t="s">
        <v>50</v>
      </c>
      <c r="D48" s="1344"/>
      <c r="E48" s="1414">
        <v>265</v>
      </c>
      <c r="F48" s="1330"/>
      <c r="G48" s="1330"/>
      <c r="H48" s="1332">
        <f>D48*E48*D57</f>
        <v>0</v>
      </c>
      <c r="I48" s="1734"/>
      <c r="J48" s="1344">
        <f t="shared" si="1"/>
        <v>0</v>
      </c>
      <c r="K48" s="1414">
        <f t="shared" si="1"/>
        <v>265</v>
      </c>
      <c r="L48" s="1330">
        <f t="shared" si="1"/>
        <v>0</v>
      </c>
      <c r="M48" s="1330">
        <f t="shared" si="1"/>
        <v>0</v>
      </c>
      <c r="N48" s="1332">
        <f t="shared" si="1"/>
        <v>0</v>
      </c>
      <c r="O48" s="1331"/>
      <c r="P48" s="1415"/>
      <c r="Q48" s="1330"/>
      <c r="R48" s="1330"/>
      <c r="S48" s="1330"/>
    </row>
    <row r="49" spans="1:19" s="24" customFormat="1" ht="61.5" customHeight="1" x14ac:dyDescent="0.25">
      <c r="A49" s="1164" t="s">
        <v>165</v>
      </c>
      <c r="B49" s="1408" t="s">
        <v>329</v>
      </c>
      <c r="C49" s="1409" t="s">
        <v>50</v>
      </c>
      <c r="D49" s="1344"/>
      <c r="E49" s="1414">
        <v>580</v>
      </c>
      <c r="F49" s="1330"/>
      <c r="G49" s="1330"/>
      <c r="H49" s="1332">
        <f>D49*E49*D57</f>
        <v>0</v>
      </c>
      <c r="I49" s="1734"/>
      <c r="J49" s="1344">
        <f t="shared" si="1"/>
        <v>0</v>
      </c>
      <c r="K49" s="1414">
        <f t="shared" si="1"/>
        <v>580</v>
      </c>
      <c r="L49" s="1330">
        <f t="shared" si="1"/>
        <v>0</v>
      </c>
      <c r="M49" s="1330">
        <f t="shared" si="1"/>
        <v>0</v>
      </c>
      <c r="N49" s="1332">
        <f t="shared" si="1"/>
        <v>0</v>
      </c>
      <c r="O49" s="1331"/>
      <c r="P49" s="1415"/>
      <c r="Q49" s="1330"/>
      <c r="R49" s="1330"/>
      <c r="S49" s="1330"/>
    </row>
    <row r="50" spans="1:19" s="24" customFormat="1" ht="61.5" customHeight="1" x14ac:dyDescent="0.25">
      <c r="A50" s="1164" t="s">
        <v>167</v>
      </c>
      <c r="B50" s="1408" t="s">
        <v>982</v>
      </c>
      <c r="C50" s="1409" t="s">
        <v>50</v>
      </c>
      <c r="D50" s="1344"/>
      <c r="E50" s="1414">
        <v>700</v>
      </c>
      <c r="F50" s="1330"/>
      <c r="G50" s="1330"/>
      <c r="H50" s="1332">
        <f>D50*E50*D57</f>
        <v>0</v>
      </c>
      <c r="I50" s="1734"/>
      <c r="J50" s="1344">
        <f t="shared" si="1"/>
        <v>0</v>
      </c>
      <c r="K50" s="1414">
        <f t="shared" si="1"/>
        <v>700</v>
      </c>
      <c r="L50" s="1330">
        <f t="shared" si="1"/>
        <v>0</v>
      </c>
      <c r="M50" s="1330">
        <f t="shared" si="1"/>
        <v>0</v>
      </c>
      <c r="N50" s="1332">
        <f t="shared" si="1"/>
        <v>0</v>
      </c>
      <c r="O50" s="1331"/>
      <c r="P50" s="1415"/>
      <c r="Q50" s="1330"/>
      <c r="R50" s="1330"/>
      <c r="S50" s="1330"/>
    </row>
    <row r="51" spans="1:19" s="24" customFormat="1" ht="32.25" customHeight="1" x14ac:dyDescent="0.25">
      <c r="A51" s="1164" t="s">
        <v>276</v>
      </c>
      <c r="B51" s="1420" t="s">
        <v>330</v>
      </c>
      <c r="C51" s="1409"/>
      <c r="D51" s="1344"/>
      <c r="E51" s="1414"/>
      <c r="F51" s="1330"/>
      <c r="G51" s="1330"/>
      <c r="H51" s="1332"/>
      <c r="I51" s="1734"/>
      <c r="J51" s="1344">
        <f t="shared" si="1"/>
        <v>0</v>
      </c>
      <c r="K51" s="1414">
        <f t="shared" si="1"/>
        <v>0</v>
      </c>
      <c r="L51" s="1330">
        <f t="shared" si="1"/>
        <v>0</v>
      </c>
      <c r="M51" s="1330">
        <f t="shared" si="1"/>
        <v>0</v>
      </c>
      <c r="N51" s="1332">
        <f t="shared" si="1"/>
        <v>0</v>
      </c>
      <c r="O51" s="1331"/>
      <c r="P51" s="1415"/>
      <c r="Q51" s="1330"/>
      <c r="R51" s="1330"/>
      <c r="S51" s="1330"/>
    </row>
    <row r="52" spans="1:19" s="24" customFormat="1" ht="42" customHeight="1" x14ac:dyDescent="0.25">
      <c r="A52" s="1164" t="s">
        <v>277</v>
      </c>
      <c r="B52" s="1408" t="s">
        <v>983</v>
      </c>
      <c r="C52" s="1409" t="s">
        <v>332</v>
      </c>
      <c r="D52" s="1344"/>
      <c r="E52" s="1414">
        <v>5000</v>
      </c>
      <c r="F52" s="1330"/>
      <c r="G52" s="1330"/>
      <c r="H52" s="1332">
        <f>D52*E52*D57</f>
        <v>0</v>
      </c>
      <c r="I52" s="1734"/>
      <c r="J52" s="1344">
        <f t="shared" si="1"/>
        <v>0</v>
      </c>
      <c r="K52" s="1414">
        <f t="shared" si="1"/>
        <v>5000</v>
      </c>
      <c r="L52" s="1330">
        <f t="shared" si="1"/>
        <v>0</v>
      </c>
      <c r="M52" s="1330">
        <f t="shared" si="1"/>
        <v>0</v>
      </c>
      <c r="N52" s="1332">
        <f t="shared" si="1"/>
        <v>0</v>
      </c>
      <c r="O52" s="1331"/>
      <c r="P52" s="1415"/>
      <c r="Q52" s="1330"/>
      <c r="R52" s="1330"/>
      <c r="S52" s="1330"/>
    </row>
    <row r="53" spans="1:19" s="24" customFormat="1" ht="42" customHeight="1" x14ac:dyDescent="0.25">
      <c r="A53" s="1164" t="s">
        <v>278</v>
      </c>
      <c r="B53" s="1408" t="s">
        <v>333</v>
      </c>
      <c r="C53" s="1409" t="s">
        <v>334</v>
      </c>
      <c r="D53" s="1344"/>
      <c r="E53" s="1414">
        <v>325</v>
      </c>
      <c r="F53" s="1330"/>
      <c r="G53" s="1330"/>
      <c r="H53" s="1332">
        <f>D53*E53*D57</f>
        <v>0</v>
      </c>
      <c r="I53" s="1734"/>
      <c r="J53" s="1344">
        <f t="shared" si="1"/>
        <v>0</v>
      </c>
      <c r="K53" s="1414">
        <f t="shared" si="1"/>
        <v>325</v>
      </c>
      <c r="L53" s="1330">
        <f t="shared" si="1"/>
        <v>0</v>
      </c>
      <c r="M53" s="1330">
        <f t="shared" si="1"/>
        <v>0</v>
      </c>
      <c r="N53" s="1332">
        <f t="shared" si="1"/>
        <v>0</v>
      </c>
      <c r="O53" s="1331"/>
      <c r="P53" s="1415"/>
      <c r="Q53" s="1330"/>
      <c r="R53" s="1330"/>
      <c r="S53" s="1330"/>
    </row>
    <row r="54" spans="1:19" s="24" customFormat="1" ht="42" customHeight="1" x14ac:dyDescent="0.25">
      <c r="A54" s="1164" t="s">
        <v>279</v>
      </c>
      <c r="B54" s="1408" t="s">
        <v>335</v>
      </c>
      <c r="C54" s="1409" t="s">
        <v>336</v>
      </c>
      <c r="D54" s="1344"/>
      <c r="E54" s="1414">
        <v>135</v>
      </c>
      <c r="F54" s="1330"/>
      <c r="G54" s="1330"/>
      <c r="H54" s="1332">
        <f>D54*E54*D57</f>
        <v>0</v>
      </c>
      <c r="I54" s="1734"/>
      <c r="J54" s="1344">
        <f t="shared" si="1"/>
        <v>0</v>
      </c>
      <c r="K54" s="1414">
        <f t="shared" si="1"/>
        <v>135</v>
      </c>
      <c r="L54" s="1330">
        <f t="shared" si="1"/>
        <v>0</v>
      </c>
      <c r="M54" s="1330">
        <f t="shared" si="1"/>
        <v>0</v>
      </c>
      <c r="N54" s="1332">
        <f t="shared" si="1"/>
        <v>0</v>
      </c>
      <c r="O54" s="1331"/>
      <c r="P54" s="1415"/>
      <c r="Q54" s="1330"/>
      <c r="R54" s="1330"/>
      <c r="S54" s="1330"/>
    </row>
    <row r="55" spans="1:19" s="23" customFormat="1" ht="42" customHeight="1" x14ac:dyDescent="0.25">
      <c r="A55" s="1164" t="s">
        <v>280</v>
      </c>
      <c r="B55" s="1408" t="s">
        <v>337</v>
      </c>
      <c r="C55" s="1409" t="s">
        <v>50</v>
      </c>
      <c r="D55" s="1344"/>
      <c r="E55" s="1414">
        <v>325</v>
      </c>
      <c r="F55" s="1330"/>
      <c r="G55" s="1330"/>
      <c r="H55" s="1332">
        <f>D55*E55*D57</f>
        <v>0</v>
      </c>
      <c r="I55" s="1734"/>
      <c r="J55" s="1344">
        <f t="shared" si="1"/>
        <v>0</v>
      </c>
      <c r="K55" s="1414">
        <f t="shared" si="1"/>
        <v>325</v>
      </c>
      <c r="L55" s="1330">
        <f t="shared" si="1"/>
        <v>0</v>
      </c>
      <c r="M55" s="1330">
        <f t="shared" si="1"/>
        <v>0</v>
      </c>
      <c r="N55" s="1332">
        <f t="shared" si="1"/>
        <v>0</v>
      </c>
      <c r="O55" s="1331"/>
      <c r="P55" s="1415"/>
      <c r="Q55" s="1330"/>
      <c r="R55" s="1330"/>
      <c r="S55" s="1330"/>
    </row>
    <row r="56" spans="1:19" s="24" customFormat="1" ht="42" customHeight="1" x14ac:dyDescent="0.25">
      <c r="A56" s="1164" t="s">
        <v>281</v>
      </c>
      <c r="B56" s="1408" t="s">
        <v>984</v>
      </c>
      <c r="C56" s="1409" t="s">
        <v>50</v>
      </c>
      <c r="D56" s="1344"/>
      <c r="E56" s="1414">
        <v>6500</v>
      </c>
      <c r="F56" s="1330"/>
      <c r="G56" s="1330"/>
      <c r="H56" s="1332">
        <f>D56*E56*D57</f>
        <v>0</v>
      </c>
      <c r="I56" s="1734"/>
      <c r="J56" s="1344">
        <f t="shared" si="1"/>
        <v>0</v>
      </c>
      <c r="K56" s="1414">
        <f t="shared" si="1"/>
        <v>6500</v>
      </c>
      <c r="L56" s="1330">
        <f t="shared" si="1"/>
        <v>0</v>
      </c>
      <c r="M56" s="1330">
        <f t="shared" si="1"/>
        <v>0</v>
      </c>
      <c r="N56" s="1332">
        <f t="shared" si="1"/>
        <v>0</v>
      </c>
      <c r="O56" s="1331"/>
      <c r="P56" s="1415"/>
      <c r="Q56" s="1330"/>
      <c r="R56" s="1330"/>
      <c r="S56" s="1330"/>
    </row>
    <row r="57" spans="1:19" s="24" customFormat="1" ht="42" customHeight="1" x14ac:dyDescent="0.25">
      <c r="A57" s="1164" t="s">
        <v>282</v>
      </c>
      <c r="B57" s="1408" t="s">
        <v>338</v>
      </c>
      <c r="C57" s="1409" t="s">
        <v>238</v>
      </c>
      <c r="D57" s="1344">
        <v>1.2</v>
      </c>
      <c r="E57" s="1330"/>
      <c r="F57" s="1330"/>
      <c r="G57" s="1330"/>
      <c r="H57" s="1332"/>
      <c r="I57" s="1734"/>
      <c r="J57" s="1344">
        <f t="shared" si="1"/>
        <v>1.2</v>
      </c>
      <c r="K57" s="1330">
        <f t="shared" si="1"/>
        <v>0</v>
      </c>
      <c r="L57" s="1330">
        <f t="shared" si="1"/>
        <v>0</v>
      </c>
      <c r="M57" s="1330">
        <f t="shared" si="1"/>
        <v>0</v>
      </c>
      <c r="N57" s="1332">
        <f t="shared" si="1"/>
        <v>0</v>
      </c>
      <c r="O57" s="1331"/>
      <c r="P57" s="1330"/>
      <c r="Q57" s="1330"/>
      <c r="R57" s="1330"/>
      <c r="S57" s="1330"/>
    </row>
    <row r="58" spans="1:19" s="24" customFormat="1" ht="48.75" customHeight="1" x14ac:dyDescent="0.25">
      <c r="A58" s="1410" t="s">
        <v>483</v>
      </c>
      <c r="B58" s="1411" t="s">
        <v>339</v>
      </c>
      <c r="C58" s="1421"/>
      <c r="D58" s="1566"/>
      <c r="E58" s="1407"/>
      <c r="F58" s="1407"/>
      <c r="G58" s="1407"/>
      <c r="H58" s="1419">
        <f>CEILING(SUM(H59:H62),100)</f>
        <v>0</v>
      </c>
      <c r="I58" s="1735"/>
      <c r="J58" s="1566">
        <f t="shared" si="1"/>
        <v>0</v>
      </c>
      <c r="K58" s="1407">
        <f t="shared" si="1"/>
        <v>0</v>
      </c>
      <c r="L58" s="1407">
        <f t="shared" si="1"/>
        <v>0</v>
      </c>
      <c r="M58" s="1407">
        <f t="shared" si="1"/>
        <v>0</v>
      </c>
      <c r="N58" s="1419">
        <f t="shared" si="1"/>
        <v>0</v>
      </c>
      <c r="O58" s="1406"/>
      <c r="P58" s="1407"/>
      <c r="Q58" s="1407"/>
      <c r="R58" s="1407"/>
      <c r="S58" s="1407"/>
    </row>
    <row r="59" spans="1:19" s="24" customFormat="1" ht="34.5" customHeight="1" x14ac:dyDescent="0.25">
      <c r="A59" s="1164" t="s">
        <v>171</v>
      </c>
      <c r="B59" s="1420" t="s">
        <v>330</v>
      </c>
      <c r="C59" s="1409"/>
      <c r="D59" s="1344"/>
      <c r="E59" s="1330"/>
      <c r="F59" s="1330"/>
      <c r="G59" s="1330"/>
      <c r="H59" s="1332"/>
      <c r="I59" s="1734"/>
      <c r="J59" s="1344">
        <f t="shared" si="1"/>
        <v>0</v>
      </c>
      <c r="K59" s="1330">
        <f t="shared" si="1"/>
        <v>0</v>
      </c>
      <c r="L59" s="1330">
        <f t="shared" si="1"/>
        <v>0</v>
      </c>
      <c r="M59" s="1330">
        <f t="shared" si="1"/>
        <v>0</v>
      </c>
      <c r="N59" s="1332">
        <f t="shared" si="1"/>
        <v>0</v>
      </c>
      <c r="O59" s="1331"/>
      <c r="P59" s="1330"/>
      <c r="Q59" s="1330"/>
      <c r="R59" s="1330"/>
      <c r="S59" s="1330"/>
    </row>
    <row r="60" spans="1:19" s="23" customFormat="1" ht="34.5" customHeight="1" x14ac:dyDescent="0.25">
      <c r="A60" s="1164" t="s">
        <v>173</v>
      </c>
      <c r="B60" s="1408" t="s">
        <v>331</v>
      </c>
      <c r="C60" s="1409" t="s">
        <v>332</v>
      </c>
      <c r="D60" s="808"/>
      <c r="E60" s="1414">
        <v>2420</v>
      </c>
      <c r="F60" s="1330"/>
      <c r="G60" s="1330"/>
      <c r="H60" s="1332">
        <f>D60*E60*D62</f>
        <v>0</v>
      </c>
      <c r="I60" s="1732"/>
      <c r="J60" s="808">
        <f t="shared" si="1"/>
        <v>0</v>
      </c>
      <c r="K60" s="1414">
        <f t="shared" si="1"/>
        <v>2420</v>
      </c>
      <c r="L60" s="1330">
        <f t="shared" si="1"/>
        <v>0</v>
      </c>
      <c r="M60" s="1330">
        <f t="shared" si="1"/>
        <v>0</v>
      </c>
      <c r="N60" s="1332">
        <f t="shared" si="1"/>
        <v>0</v>
      </c>
      <c r="O60" s="1733"/>
      <c r="P60" s="1415"/>
      <c r="Q60" s="1330"/>
      <c r="R60" s="1330"/>
      <c r="S60" s="1330"/>
    </row>
    <row r="61" spans="1:19" s="23" customFormat="1" ht="34.5" customHeight="1" x14ac:dyDescent="0.25">
      <c r="A61" s="1164" t="s">
        <v>175</v>
      </c>
      <c r="B61" s="1408" t="s">
        <v>335</v>
      </c>
      <c r="C61" s="1409" t="s">
        <v>336</v>
      </c>
      <c r="D61" s="808"/>
      <c r="E61" s="1414">
        <v>63</v>
      </c>
      <c r="F61" s="1330"/>
      <c r="G61" s="1330"/>
      <c r="H61" s="1332">
        <f>D61*E61*D62</f>
        <v>0</v>
      </c>
      <c r="I61" s="1732"/>
      <c r="J61" s="808">
        <f t="shared" si="1"/>
        <v>0</v>
      </c>
      <c r="K61" s="1414">
        <f t="shared" si="1"/>
        <v>63</v>
      </c>
      <c r="L61" s="1330">
        <f t="shared" si="1"/>
        <v>0</v>
      </c>
      <c r="M61" s="1330">
        <f t="shared" si="1"/>
        <v>0</v>
      </c>
      <c r="N61" s="1332">
        <f t="shared" si="1"/>
        <v>0</v>
      </c>
      <c r="O61" s="1733"/>
      <c r="P61" s="1415"/>
      <c r="Q61" s="1330"/>
      <c r="R61" s="1330"/>
      <c r="S61" s="1330"/>
    </row>
    <row r="62" spans="1:19" s="23" customFormat="1" ht="34.5" customHeight="1" x14ac:dyDescent="0.25">
      <c r="A62" s="1164" t="s">
        <v>340</v>
      </c>
      <c r="B62" s="1408" t="s">
        <v>338</v>
      </c>
      <c r="C62" s="1409" t="s">
        <v>238</v>
      </c>
      <c r="D62" s="2015">
        <v>1.2</v>
      </c>
      <c r="E62" s="1330"/>
      <c r="F62" s="1330"/>
      <c r="G62" s="1330"/>
      <c r="H62" s="1332"/>
      <c r="I62" s="1732"/>
      <c r="J62" s="2015">
        <f t="shared" si="1"/>
        <v>1.2</v>
      </c>
      <c r="K62" s="1330">
        <f t="shared" si="1"/>
        <v>0</v>
      </c>
      <c r="L62" s="1330">
        <f t="shared" si="1"/>
        <v>0</v>
      </c>
      <c r="M62" s="1330">
        <f t="shared" si="1"/>
        <v>0</v>
      </c>
      <c r="N62" s="1332">
        <f t="shared" si="1"/>
        <v>0</v>
      </c>
      <c r="O62" s="1374"/>
      <c r="P62" s="1330"/>
      <c r="Q62" s="1330"/>
      <c r="R62" s="1330"/>
      <c r="S62" s="1330"/>
    </row>
    <row r="63" spans="1:19" s="23" customFormat="1" ht="32.25" customHeight="1" x14ac:dyDescent="0.25">
      <c r="A63" s="1410" t="s">
        <v>485</v>
      </c>
      <c r="B63" s="1411" t="s">
        <v>341</v>
      </c>
      <c r="C63" s="1421" t="s">
        <v>225</v>
      </c>
      <c r="D63" s="1438"/>
      <c r="E63" s="1439">
        <v>605</v>
      </c>
      <c r="F63" s="1407"/>
      <c r="G63" s="1407"/>
      <c r="H63" s="1419"/>
      <c r="I63" s="1735"/>
      <c r="J63" s="1438">
        <f t="shared" si="1"/>
        <v>0</v>
      </c>
      <c r="K63" s="1439">
        <f t="shared" si="1"/>
        <v>605</v>
      </c>
      <c r="L63" s="1407">
        <f t="shared" si="1"/>
        <v>0</v>
      </c>
      <c r="M63" s="1407">
        <f t="shared" si="1"/>
        <v>0</v>
      </c>
      <c r="N63" s="1419">
        <f t="shared" si="1"/>
        <v>0</v>
      </c>
      <c r="O63" s="1737"/>
      <c r="P63" s="1423"/>
      <c r="Q63" s="1407"/>
      <c r="R63" s="1407"/>
      <c r="S63" s="1407"/>
    </row>
    <row r="64" spans="1:19" s="23" customFormat="1" ht="32.25" customHeight="1" x14ac:dyDescent="0.25">
      <c r="A64" s="1410" t="s">
        <v>487</v>
      </c>
      <c r="B64" s="1424" t="s">
        <v>342</v>
      </c>
      <c r="C64" s="1421" t="s">
        <v>225</v>
      </c>
      <c r="D64" s="1438"/>
      <c r="E64" s="1439"/>
      <c r="F64" s="1407"/>
      <c r="G64" s="1407"/>
      <c r="H64" s="1419">
        <v>5000</v>
      </c>
      <c r="I64" s="1735"/>
      <c r="J64" s="1438">
        <f t="shared" si="1"/>
        <v>0</v>
      </c>
      <c r="K64" s="1439">
        <f t="shared" si="1"/>
        <v>0</v>
      </c>
      <c r="L64" s="1407">
        <f t="shared" si="1"/>
        <v>0</v>
      </c>
      <c r="M64" s="1407">
        <f t="shared" si="1"/>
        <v>0</v>
      </c>
      <c r="N64" s="1419">
        <f t="shared" si="1"/>
        <v>5000</v>
      </c>
      <c r="O64" s="1737"/>
      <c r="P64" s="1423"/>
      <c r="Q64" s="1407"/>
      <c r="R64" s="1407"/>
      <c r="S64" s="1407"/>
    </row>
    <row r="65" spans="1:19" s="23" customFormat="1" ht="32.25" customHeight="1" x14ac:dyDescent="0.25">
      <c r="A65" s="1410" t="s">
        <v>489</v>
      </c>
      <c r="B65" s="1424" t="s">
        <v>71</v>
      </c>
      <c r="C65" s="1425" t="s">
        <v>343</v>
      </c>
      <c r="D65" s="2016"/>
      <c r="E65" s="1567"/>
      <c r="F65" s="1407"/>
      <c r="G65" s="1407"/>
      <c r="H65" s="1419">
        <v>30000</v>
      </c>
      <c r="I65" s="1739"/>
      <c r="J65" s="2016">
        <f t="shared" si="1"/>
        <v>0</v>
      </c>
      <c r="K65" s="1567">
        <f t="shared" si="1"/>
        <v>0</v>
      </c>
      <c r="L65" s="1407">
        <f t="shared" si="1"/>
        <v>0</v>
      </c>
      <c r="M65" s="1407">
        <f t="shared" si="1"/>
        <v>0</v>
      </c>
      <c r="N65" s="1419">
        <f t="shared" si="1"/>
        <v>30000</v>
      </c>
      <c r="O65" s="2017"/>
      <c r="P65" s="1422"/>
      <c r="Q65" s="1407"/>
      <c r="R65" s="1407"/>
      <c r="S65" s="1407"/>
    </row>
    <row r="66" spans="1:19" s="24" customFormat="1" ht="32.25" customHeight="1" x14ac:dyDescent="0.25">
      <c r="A66" s="1410" t="s">
        <v>498</v>
      </c>
      <c r="B66" s="1424" t="s">
        <v>345</v>
      </c>
      <c r="C66" s="1425" t="s">
        <v>50</v>
      </c>
      <c r="D66" s="1426"/>
      <c r="E66" s="1567">
        <v>715</v>
      </c>
      <c r="F66" s="1407"/>
      <c r="G66" s="1407"/>
      <c r="H66" s="1419">
        <f>CEILING(D66*E66,100)</f>
        <v>0</v>
      </c>
      <c r="I66" s="1739"/>
      <c r="J66" s="1426">
        <f t="shared" si="1"/>
        <v>0</v>
      </c>
      <c r="K66" s="1567">
        <f t="shared" si="1"/>
        <v>715</v>
      </c>
      <c r="L66" s="1407">
        <f t="shared" si="1"/>
        <v>0</v>
      </c>
      <c r="M66" s="1407">
        <f t="shared" si="1"/>
        <v>0</v>
      </c>
      <c r="N66" s="1419">
        <f t="shared" si="1"/>
        <v>0</v>
      </c>
      <c r="O66" s="1738"/>
      <c r="P66" s="1422"/>
      <c r="Q66" s="1407"/>
      <c r="R66" s="1407"/>
      <c r="S66" s="1407"/>
    </row>
    <row r="67" spans="1:19" s="24" customFormat="1" ht="32.25" customHeight="1" x14ac:dyDescent="0.25">
      <c r="A67" s="1410" t="s">
        <v>500</v>
      </c>
      <c r="B67" s="1424" t="s">
        <v>346</v>
      </c>
      <c r="C67" s="1427" t="s">
        <v>347</v>
      </c>
      <c r="D67" s="1426"/>
      <c r="E67" s="1567"/>
      <c r="F67" s="1407"/>
      <c r="G67" s="1407"/>
      <c r="H67" s="1419">
        <f>CEILING(E67*D67,100)</f>
        <v>0</v>
      </c>
      <c r="I67" s="1750"/>
      <c r="J67" s="1426">
        <f t="shared" si="1"/>
        <v>0</v>
      </c>
      <c r="K67" s="1567">
        <f t="shared" si="1"/>
        <v>0</v>
      </c>
      <c r="L67" s="1407">
        <f t="shared" si="1"/>
        <v>0</v>
      </c>
      <c r="M67" s="1407">
        <f t="shared" si="1"/>
        <v>0</v>
      </c>
      <c r="N67" s="1419">
        <f t="shared" si="1"/>
        <v>0</v>
      </c>
      <c r="O67" s="1738"/>
      <c r="P67" s="1422"/>
      <c r="Q67" s="1407"/>
      <c r="R67" s="1407"/>
      <c r="S67" s="1407"/>
    </row>
    <row r="68" spans="1:19" s="24" customFormat="1" ht="32.25" customHeight="1" x14ac:dyDescent="0.25">
      <c r="A68" s="1410" t="s">
        <v>560</v>
      </c>
      <c r="B68" s="1424" t="s">
        <v>985</v>
      </c>
      <c r="C68" s="1425"/>
      <c r="D68" s="1426"/>
      <c r="E68" s="1567"/>
      <c r="F68" s="1407"/>
      <c r="G68" s="1407"/>
      <c r="H68" s="1419">
        <f>SUM(H69:H73)</f>
        <v>0</v>
      </c>
      <c r="I68" s="1735"/>
      <c r="J68" s="1426">
        <f t="shared" si="1"/>
        <v>0</v>
      </c>
      <c r="K68" s="1567">
        <f t="shared" si="1"/>
        <v>0</v>
      </c>
      <c r="L68" s="1407">
        <f t="shared" si="1"/>
        <v>0</v>
      </c>
      <c r="M68" s="1407">
        <f t="shared" si="1"/>
        <v>0</v>
      </c>
      <c r="N68" s="1419">
        <f t="shared" si="1"/>
        <v>0</v>
      </c>
      <c r="O68" s="1738"/>
      <c r="P68" s="1422"/>
      <c r="Q68" s="1407"/>
      <c r="R68" s="1407"/>
      <c r="S68" s="1407"/>
    </row>
    <row r="69" spans="1:19" s="24" customFormat="1" ht="32.25" customHeight="1" x14ac:dyDescent="0.25">
      <c r="A69" s="1164" t="s">
        <v>218</v>
      </c>
      <c r="B69" s="1408" t="s">
        <v>348</v>
      </c>
      <c r="C69" s="1409" t="s">
        <v>349</v>
      </c>
      <c r="D69" s="1428"/>
      <c r="E69" s="1448"/>
      <c r="F69" s="1330"/>
      <c r="G69" s="1330"/>
      <c r="H69" s="1332">
        <f>CEILING(E69*D69,100)</f>
        <v>0</v>
      </c>
      <c r="I69" s="1734"/>
      <c r="J69" s="1428">
        <f t="shared" si="1"/>
        <v>0</v>
      </c>
      <c r="K69" s="1448">
        <f t="shared" si="1"/>
        <v>0</v>
      </c>
      <c r="L69" s="1330">
        <f t="shared" si="1"/>
        <v>0</v>
      </c>
      <c r="M69" s="1330">
        <f t="shared" si="1"/>
        <v>0</v>
      </c>
      <c r="N69" s="1332">
        <f t="shared" si="1"/>
        <v>0</v>
      </c>
      <c r="O69" s="1744"/>
      <c r="P69" s="1429"/>
      <c r="Q69" s="1330"/>
      <c r="R69" s="1330"/>
      <c r="S69" s="1330"/>
    </row>
    <row r="70" spans="1:19" s="24" customFormat="1" ht="32.25" customHeight="1" x14ac:dyDescent="0.25">
      <c r="A70" s="1164" t="s">
        <v>220</v>
      </c>
      <c r="B70" s="1408" t="s">
        <v>350</v>
      </c>
      <c r="C70" s="1409" t="s">
        <v>349</v>
      </c>
      <c r="D70" s="1428"/>
      <c r="E70" s="1448"/>
      <c r="F70" s="1330"/>
      <c r="G70" s="1330"/>
      <c r="H70" s="1332">
        <f>CEILING(E70*D70,100)</f>
        <v>0</v>
      </c>
      <c r="I70" s="1734"/>
      <c r="J70" s="1428">
        <f t="shared" ref="J70:N119" si="2">D70</f>
        <v>0</v>
      </c>
      <c r="K70" s="1448">
        <f t="shared" si="2"/>
        <v>0</v>
      </c>
      <c r="L70" s="1330">
        <f t="shared" si="2"/>
        <v>0</v>
      </c>
      <c r="M70" s="1330">
        <f t="shared" si="2"/>
        <v>0</v>
      </c>
      <c r="N70" s="1332">
        <f t="shared" si="2"/>
        <v>0</v>
      </c>
      <c r="O70" s="1744"/>
      <c r="P70" s="1429"/>
      <c r="Q70" s="1330"/>
      <c r="R70" s="1330"/>
      <c r="S70" s="1330"/>
    </row>
    <row r="71" spans="1:19" s="23" customFormat="1" ht="32.25" customHeight="1" x14ac:dyDescent="0.25">
      <c r="A71" s="1164" t="s">
        <v>222</v>
      </c>
      <c r="B71" s="1408" t="s">
        <v>351</v>
      </c>
      <c r="C71" s="1409" t="s">
        <v>162</v>
      </c>
      <c r="D71" s="1443"/>
      <c r="E71" s="1444"/>
      <c r="F71" s="1330"/>
      <c r="G71" s="1330"/>
      <c r="H71" s="1332">
        <f>CEILING(E71*D71,100)</f>
        <v>0</v>
      </c>
      <c r="I71" s="1732"/>
      <c r="J71" s="1443">
        <f t="shared" si="2"/>
        <v>0</v>
      </c>
      <c r="K71" s="1444">
        <f t="shared" si="2"/>
        <v>0</v>
      </c>
      <c r="L71" s="1330">
        <f t="shared" si="2"/>
        <v>0</v>
      </c>
      <c r="M71" s="1330">
        <f t="shared" si="2"/>
        <v>0</v>
      </c>
      <c r="N71" s="1332">
        <f t="shared" si="2"/>
        <v>0</v>
      </c>
      <c r="O71" s="1742"/>
      <c r="P71" s="1447"/>
      <c r="Q71" s="1330"/>
      <c r="R71" s="1330"/>
      <c r="S71" s="1330"/>
    </row>
    <row r="72" spans="1:19" s="24" customFormat="1" ht="32.25" customHeight="1" x14ac:dyDescent="0.25">
      <c r="A72" s="1164" t="s">
        <v>224</v>
      </c>
      <c r="B72" s="1408" t="s">
        <v>806</v>
      </c>
      <c r="C72" s="1409" t="s">
        <v>349</v>
      </c>
      <c r="D72" s="1428"/>
      <c r="E72" s="1448"/>
      <c r="F72" s="1330"/>
      <c r="G72" s="1330"/>
      <c r="H72" s="1332">
        <f>CEILING(E72*D72,100)</f>
        <v>0</v>
      </c>
      <c r="I72" s="1734"/>
      <c r="J72" s="1428">
        <f t="shared" si="2"/>
        <v>0</v>
      </c>
      <c r="K72" s="1448">
        <f t="shared" si="2"/>
        <v>0</v>
      </c>
      <c r="L72" s="1330">
        <f t="shared" si="2"/>
        <v>0</v>
      </c>
      <c r="M72" s="1330">
        <f t="shared" si="2"/>
        <v>0</v>
      </c>
      <c r="N72" s="1332">
        <f t="shared" si="2"/>
        <v>0</v>
      </c>
      <c r="O72" s="1744"/>
      <c r="P72" s="1429"/>
      <c r="Q72" s="1330"/>
      <c r="R72" s="1330"/>
      <c r="S72" s="1330"/>
    </row>
    <row r="73" spans="1:19" s="24" customFormat="1" ht="32.25" customHeight="1" x14ac:dyDescent="0.25">
      <c r="A73" s="1164" t="s">
        <v>807</v>
      </c>
      <c r="B73" s="1408" t="s">
        <v>808</v>
      </c>
      <c r="C73" s="1409" t="s">
        <v>349</v>
      </c>
      <c r="D73" s="1428"/>
      <c r="E73" s="1448"/>
      <c r="F73" s="1330"/>
      <c r="G73" s="1330"/>
      <c r="H73" s="1332">
        <f>CEILING(E73*D73,100)</f>
        <v>0</v>
      </c>
      <c r="I73" s="1734"/>
      <c r="J73" s="1428">
        <f t="shared" si="2"/>
        <v>0</v>
      </c>
      <c r="K73" s="1448">
        <f t="shared" si="2"/>
        <v>0</v>
      </c>
      <c r="L73" s="1330">
        <f t="shared" si="2"/>
        <v>0</v>
      </c>
      <c r="M73" s="1330">
        <f t="shared" si="2"/>
        <v>0</v>
      </c>
      <c r="N73" s="1332">
        <f t="shared" si="2"/>
        <v>0</v>
      </c>
      <c r="O73" s="1744"/>
      <c r="P73" s="1429"/>
      <c r="Q73" s="1330"/>
      <c r="R73" s="1330"/>
      <c r="S73" s="1330"/>
    </row>
    <row r="74" spans="1:19" s="24" customFormat="1" ht="15.75" customHeight="1" x14ac:dyDescent="0.25">
      <c r="A74" s="1410" t="s">
        <v>561</v>
      </c>
      <c r="B74" s="1424" t="s">
        <v>986</v>
      </c>
      <c r="C74" s="1425" t="s">
        <v>50</v>
      </c>
      <c r="D74" s="1568">
        <f>SUM(D75:D103)</f>
        <v>0</v>
      </c>
      <c r="E74" s="1407"/>
      <c r="F74" s="1407"/>
      <c r="G74" s="1407"/>
      <c r="H74" s="1419">
        <f>CEILING(SUM(H75:H103),100)</f>
        <v>0</v>
      </c>
      <c r="I74" s="1739"/>
      <c r="J74" s="1568">
        <f t="shared" si="2"/>
        <v>0</v>
      </c>
      <c r="K74" s="1407">
        <f t="shared" si="2"/>
        <v>0</v>
      </c>
      <c r="L74" s="1407">
        <f t="shared" si="2"/>
        <v>0</v>
      </c>
      <c r="M74" s="1407">
        <f t="shared" si="2"/>
        <v>0</v>
      </c>
      <c r="N74" s="1419">
        <f t="shared" si="2"/>
        <v>0</v>
      </c>
      <c r="O74" s="1740"/>
      <c r="P74" s="1407"/>
      <c r="Q74" s="1407"/>
      <c r="R74" s="1407"/>
      <c r="S74" s="1407"/>
    </row>
    <row r="75" spans="1:19" s="24" customFormat="1" ht="15.75" customHeight="1" x14ac:dyDescent="0.25">
      <c r="A75" s="1164" t="s">
        <v>226</v>
      </c>
      <c r="B75" s="1430" t="s">
        <v>809</v>
      </c>
      <c r="C75" s="1409" t="s">
        <v>50</v>
      </c>
      <c r="D75" s="1417"/>
      <c r="E75" s="1751"/>
      <c r="F75" s="1330"/>
      <c r="G75" s="1330"/>
      <c r="H75" s="1332">
        <f>D75*E75*1.2</f>
        <v>0</v>
      </c>
      <c r="I75" s="1732"/>
      <c r="J75" s="1417">
        <f t="shared" si="2"/>
        <v>0</v>
      </c>
      <c r="K75" s="1751">
        <f t="shared" si="2"/>
        <v>0</v>
      </c>
      <c r="L75" s="1330">
        <f t="shared" si="2"/>
        <v>0</v>
      </c>
      <c r="M75" s="1330">
        <f t="shared" si="2"/>
        <v>0</v>
      </c>
      <c r="N75" s="1332">
        <f t="shared" si="2"/>
        <v>0</v>
      </c>
      <c r="O75" s="1417"/>
      <c r="P75" s="1751"/>
      <c r="Q75" s="1330"/>
      <c r="R75" s="1330"/>
      <c r="S75" s="1330"/>
    </row>
    <row r="76" spans="1:19" s="24" customFormat="1" ht="15.75" customHeight="1" x14ac:dyDescent="0.25">
      <c r="A76" s="1164" t="s">
        <v>181</v>
      </c>
      <c r="B76" s="1430" t="s">
        <v>810</v>
      </c>
      <c r="C76" s="1409" t="s">
        <v>50</v>
      </c>
      <c r="D76" s="1418"/>
      <c r="E76" s="1751"/>
      <c r="F76" s="1330"/>
      <c r="G76" s="1330"/>
      <c r="H76" s="1332">
        <f t="shared" ref="H76:H103" si="3">D76*E76*1.2</f>
        <v>0</v>
      </c>
      <c r="I76" s="1732"/>
      <c r="J76" s="1418">
        <f t="shared" si="2"/>
        <v>0</v>
      </c>
      <c r="K76" s="1751">
        <f t="shared" si="2"/>
        <v>0</v>
      </c>
      <c r="L76" s="1330">
        <f t="shared" si="2"/>
        <v>0</v>
      </c>
      <c r="M76" s="1330">
        <f t="shared" si="2"/>
        <v>0</v>
      </c>
      <c r="N76" s="1332">
        <f t="shared" si="2"/>
        <v>0</v>
      </c>
      <c r="O76" s="1418"/>
      <c r="P76" s="1751"/>
      <c r="Q76" s="1330"/>
      <c r="R76" s="1330"/>
      <c r="S76" s="1330"/>
    </row>
    <row r="77" spans="1:19" s="24" customFormat="1" ht="15.75" customHeight="1" x14ac:dyDescent="0.25">
      <c r="A77" s="1164" t="s">
        <v>229</v>
      </c>
      <c r="B77" s="1430" t="s">
        <v>811</v>
      </c>
      <c r="C77" s="1409" t="s">
        <v>50</v>
      </c>
      <c r="D77" s="1418"/>
      <c r="E77" s="1751"/>
      <c r="F77" s="1330"/>
      <c r="G77" s="1330"/>
      <c r="H77" s="1332">
        <f t="shared" si="3"/>
        <v>0</v>
      </c>
      <c r="I77" s="1732"/>
      <c r="J77" s="1418">
        <f t="shared" si="2"/>
        <v>0</v>
      </c>
      <c r="K77" s="1751">
        <f t="shared" si="2"/>
        <v>0</v>
      </c>
      <c r="L77" s="1330">
        <f t="shared" si="2"/>
        <v>0</v>
      </c>
      <c r="M77" s="1330">
        <f t="shared" si="2"/>
        <v>0</v>
      </c>
      <c r="N77" s="1332">
        <f t="shared" si="2"/>
        <v>0</v>
      </c>
      <c r="O77" s="1418"/>
      <c r="P77" s="1751"/>
      <c r="Q77" s="1330"/>
      <c r="R77" s="1330"/>
      <c r="S77" s="1330"/>
    </row>
    <row r="78" spans="1:19" s="24" customFormat="1" ht="15.75" customHeight="1" x14ac:dyDescent="0.25">
      <c r="A78" s="1164" t="s">
        <v>231</v>
      </c>
      <c r="B78" s="1430" t="s">
        <v>812</v>
      </c>
      <c r="C78" s="1409" t="s">
        <v>50</v>
      </c>
      <c r="D78" s="1418"/>
      <c r="E78" s="1751"/>
      <c r="F78" s="1330"/>
      <c r="G78" s="1330"/>
      <c r="H78" s="1332">
        <f t="shared" si="3"/>
        <v>0</v>
      </c>
      <c r="I78" s="1732"/>
      <c r="J78" s="1418">
        <f t="shared" si="2"/>
        <v>0</v>
      </c>
      <c r="K78" s="1751">
        <f t="shared" si="2"/>
        <v>0</v>
      </c>
      <c r="L78" s="1330">
        <f t="shared" si="2"/>
        <v>0</v>
      </c>
      <c r="M78" s="1330">
        <f t="shared" si="2"/>
        <v>0</v>
      </c>
      <c r="N78" s="1332">
        <f t="shared" si="2"/>
        <v>0</v>
      </c>
      <c r="O78" s="1418"/>
      <c r="P78" s="1751"/>
      <c r="Q78" s="1330"/>
      <c r="R78" s="1330"/>
      <c r="S78" s="1330"/>
    </row>
    <row r="79" spans="1:19" s="24" customFormat="1" ht="15.75" customHeight="1" x14ac:dyDescent="0.25">
      <c r="A79" s="1164" t="s">
        <v>233</v>
      </c>
      <c r="B79" s="1430" t="s">
        <v>813</v>
      </c>
      <c r="C79" s="1409" t="s">
        <v>50</v>
      </c>
      <c r="D79" s="1418"/>
      <c r="E79" s="1751"/>
      <c r="F79" s="1330"/>
      <c r="G79" s="1330"/>
      <c r="H79" s="1332">
        <f t="shared" si="3"/>
        <v>0</v>
      </c>
      <c r="I79" s="1732"/>
      <c r="J79" s="1418">
        <f t="shared" si="2"/>
        <v>0</v>
      </c>
      <c r="K79" s="1751">
        <f t="shared" si="2"/>
        <v>0</v>
      </c>
      <c r="L79" s="1330">
        <f t="shared" si="2"/>
        <v>0</v>
      </c>
      <c r="M79" s="1330">
        <f t="shared" si="2"/>
        <v>0</v>
      </c>
      <c r="N79" s="1332">
        <f t="shared" si="2"/>
        <v>0</v>
      </c>
      <c r="O79" s="1418"/>
      <c r="P79" s="1751"/>
      <c r="Q79" s="1330"/>
      <c r="R79" s="1330"/>
      <c r="S79" s="1330"/>
    </row>
    <row r="80" spans="1:19" s="24" customFormat="1" ht="15.75" customHeight="1" x14ac:dyDescent="0.25">
      <c r="A80" s="1164" t="s">
        <v>234</v>
      </c>
      <c r="B80" s="1431" t="s">
        <v>814</v>
      </c>
      <c r="C80" s="1409" t="s">
        <v>50</v>
      </c>
      <c r="D80" s="1418"/>
      <c r="E80" s="1751"/>
      <c r="F80" s="1330"/>
      <c r="G80" s="1330"/>
      <c r="H80" s="1332">
        <f t="shared" si="3"/>
        <v>0</v>
      </c>
      <c r="I80" s="1732"/>
      <c r="J80" s="1418">
        <f t="shared" si="2"/>
        <v>0</v>
      </c>
      <c r="K80" s="1751">
        <f t="shared" si="2"/>
        <v>0</v>
      </c>
      <c r="L80" s="1330">
        <f t="shared" si="2"/>
        <v>0</v>
      </c>
      <c r="M80" s="1330">
        <f t="shared" si="2"/>
        <v>0</v>
      </c>
      <c r="N80" s="1332">
        <f t="shared" si="2"/>
        <v>0</v>
      </c>
      <c r="O80" s="1418"/>
      <c r="P80" s="1751"/>
      <c r="Q80" s="1330"/>
      <c r="R80" s="1330"/>
      <c r="S80" s="1330"/>
    </row>
    <row r="81" spans="1:19" s="24" customFormat="1" ht="15.75" customHeight="1" x14ac:dyDescent="0.25">
      <c r="A81" s="1164" t="s">
        <v>815</v>
      </c>
      <c r="B81" s="1430" t="s">
        <v>816</v>
      </c>
      <c r="C81" s="1409" t="s">
        <v>50</v>
      </c>
      <c r="D81" s="1418"/>
      <c r="E81" s="1751"/>
      <c r="F81" s="1330"/>
      <c r="G81" s="1330"/>
      <c r="H81" s="1332">
        <f t="shared" si="3"/>
        <v>0</v>
      </c>
      <c r="I81" s="1732"/>
      <c r="J81" s="1418">
        <f t="shared" si="2"/>
        <v>0</v>
      </c>
      <c r="K81" s="1751">
        <f t="shared" si="2"/>
        <v>0</v>
      </c>
      <c r="L81" s="1330">
        <f t="shared" si="2"/>
        <v>0</v>
      </c>
      <c r="M81" s="1330">
        <f t="shared" si="2"/>
        <v>0</v>
      </c>
      <c r="N81" s="1332">
        <f t="shared" si="2"/>
        <v>0</v>
      </c>
      <c r="O81" s="1418"/>
      <c r="P81" s="1751"/>
      <c r="Q81" s="1330"/>
      <c r="R81" s="1330"/>
      <c r="S81" s="1330"/>
    </row>
    <row r="82" spans="1:19" s="24" customFormat="1" ht="15.75" customHeight="1" x14ac:dyDescent="0.25">
      <c r="A82" s="1164" t="s">
        <v>817</v>
      </c>
      <c r="B82" s="1430" t="s">
        <v>818</v>
      </c>
      <c r="C82" s="1409" t="s">
        <v>50</v>
      </c>
      <c r="D82" s="1418"/>
      <c r="E82" s="1751"/>
      <c r="F82" s="1330"/>
      <c r="G82" s="1330"/>
      <c r="H82" s="1332">
        <f t="shared" si="3"/>
        <v>0</v>
      </c>
      <c r="I82" s="1732"/>
      <c r="J82" s="1418">
        <f t="shared" si="2"/>
        <v>0</v>
      </c>
      <c r="K82" s="1751">
        <f t="shared" si="2"/>
        <v>0</v>
      </c>
      <c r="L82" s="1330">
        <f t="shared" si="2"/>
        <v>0</v>
      </c>
      <c r="M82" s="1330">
        <f t="shared" si="2"/>
        <v>0</v>
      </c>
      <c r="N82" s="1332">
        <f t="shared" si="2"/>
        <v>0</v>
      </c>
      <c r="O82" s="1418"/>
      <c r="P82" s="1751"/>
      <c r="Q82" s="1330"/>
      <c r="R82" s="1330"/>
      <c r="S82" s="1330"/>
    </row>
    <row r="83" spans="1:19" s="24" customFormat="1" ht="15.75" customHeight="1" x14ac:dyDescent="0.25">
      <c r="A83" s="1164" t="s">
        <v>819</v>
      </c>
      <c r="B83" s="1430" t="s">
        <v>820</v>
      </c>
      <c r="C83" s="1409" t="s">
        <v>50</v>
      </c>
      <c r="D83" s="1418"/>
      <c r="E83" s="1751"/>
      <c r="F83" s="1330"/>
      <c r="G83" s="1330"/>
      <c r="H83" s="1332">
        <f t="shared" si="3"/>
        <v>0</v>
      </c>
      <c r="I83" s="1732"/>
      <c r="J83" s="1418">
        <f t="shared" si="2"/>
        <v>0</v>
      </c>
      <c r="K83" s="1751">
        <f t="shared" si="2"/>
        <v>0</v>
      </c>
      <c r="L83" s="1330">
        <f t="shared" si="2"/>
        <v>0</v>
      </c>
      <c r="M83" s="1330">
        <f t="shared" si="2"/>
        <v>0</v>
      </c>
      <c r="N83" s="1332">
        <f t="shared" si="2"/>
        <v>0</v>
      </c>
      <c r="O83" s="1418"/>
      <c r="P83" s="1751"/>
      <c r="Q83" s="1330"/>
      <c r="R83" s="1330"/>
      <c r="S83" s="1330"/>
    </row>
    <row r="84" spans="1:19" s="24" customFormat="1" ht="15.75" customHeight="1" x14ac:dyDescent="0.25">
      <c r="A84" s="1164" t="s">
        <v>821</v>
      </c>
      <c r="B84" s="1430" t="s">
        <v>822</v>
      </c>
      <c r="C84" s="1409" t="s">
        <v>50</v>
      </c>
      <c r="D84" s="1418"/>
      <c r="E84" s="1751"/>
      <c r="F84" s="1330"/>
      <c r="G84" s="1330"/>
      <c r="H84" s="1332">
        <f t="shared" si="3"/>
        <v>0</v>
      </c>
      <c r="I84" s="1732"/>
      <c r="J84" s="1418">
        <f t="shared" si="2"/>
        <v>0</v>
      </c>
      <c r="K84" s="1751">
        <f t="shared" si="2"/>
        <v>0</v>
      </c>
      <c r="L84" s="1330">
        <f t="shared" si="2"/>
        <v>0</v>
      </c>
      <c r="M84" s="1330">
        <f t="shared" si="2"/>
        <v>0</v>
      </c>
      <c r="N84" s="1332">
        <f t="shared" si="2"/>
        <v>0</v>
      </c>
      <c r="O84" s="1418"/>
      <c r="P84" s="1751"/>
      <c r="Q84" s="1330"/>
      <c r="R84" s="1330"/>
      <c r="S84" s="1330"/>
    </row>
    <row r="85" spans="1:19" s="24" customFormat="1" ht="15.75" customHeight="1" x14ac:dyDescent="0.25">
      <c r="A85" s="1164" t="s">
        <v>823</v>
      </c>
      <c r="B85" s="1430" t="s">
        <v>824</v>
      </c>
      <c r="C85" s="1409" t="s">
        <v>50</v>
      </c>
      <c r="D85" s="1418"/>
      <c r="E85" s="1751"/>
      <c r="F85" s="1330"/>
      <c r="G85" s="1330"/>
      <c r="H85" s="1332">
        <f t="shared" si="3"/>
        <v>0</v>
      </c>
      <c r="I85" s="1732"/>
      <c r="J85" s="1418">
        <f t="shared" si="2"/>
        <v>0</v>
      </c>
      <c r="K85" s="1751">
        <f t="shared" si="2"/>
        <v>0</v>
      </c>
      <c r="L85" s="1330">
        <f t="shared" si="2"/>
        <v>0</v>
      </c>
      <c r="M85" s="1330">
        <f t="shared" si="2"/>
        <v>0</v>
      </c>
      <c r="N85" s="1332">
        <f t="shared" si="2"/>
        <v>0</v>
      </c>
      <c r="O85" s="1418"/>
      <c r="P85" s="1751"/>
      <c r="Q85" s="1330"/>
      <c r="R85" s="1330"/>
      <c r="S85" s="1330"/>
    </row>
    <row r="86" spans="1:19" s="24" customFormat="1" ht="15.75" customHeight="1" x14ac:dyDescent="0.25">
      <c r="A86" s="1164" t="s">
        <v>825</v>
      </c>
      <c r="B86" s="1430" t="s">
        <v>826</v>
      </c>
      <c r="C86" s="1409" t="s">
        <v>50</v>
      </c>
      <c r="D86" s="1418"/>
      <c r="E86" s="1751"/>
      <c r="F86" s="1330"/>
      <c r="G86" s="1330"/>
      <c r="H86" s="1332">
        <f t="shared" si="3"/>
        <v>0</v>
      </c>
      <c r="I86" s="1732"/>
      <c r="J86" s="1418">
        <f t="shared" si="2"/>
        <v>0</v>
      </c>
      <c r="K86" s="1751">
        <f t="shared" si="2"/>
        <v>0</v>
      </c>
      <c r="L86" s="1330">
        <f t="shared" si="2"/>
        <v>0</v>
      </c>
      <c r="M86" s="1330">
        <f t="shared" si="2"/>
        <v>0</v>
      </c>
      <c r="N86" s="1332">
        <f t="shared" si="2"/>
        <v>0</v>
      </c>
      <c r="O86" s="1418"/>
      <c r="P86" s="1751"/>
      <c r="Q86" s="1330"/>
      <c r="R86" s="1330"/>
      <c r="S86" s="1330"/>
    </row>
    <row r="87" spans="1:19" s="24" customFormat="1" ht="15.75" customHeight="1" x14ac:dyDescent="0.25">
      <c r="A87" s="1164" t="s">
        <v>827</v>
      </c>
      <c r="B87" s="1430" t="s">
        <v>828</v>
      </c>
      <c r="C87" s="1409" t="s">
        <v>50</v>
      </c>
      <c r="D87" s="1418"/>
      <c r="E87" s="1751"/>
      <c r="F87" s="1330"/>
      <c r="G87" s="1330"/>
      <c r="H87" s="1332">
        <f t="shared" si="3"/>
        <v>0</v>
      </c>
      <c r="I87" s="1732"/>
      <c r="J87" s="1418">
        <f t="shared" si="2"/>
        <v>0</v>
      </c>
      <c r="K87" s="1751">
        <f t="shared" si="2"/>
        <v>0</v>
      </c>
      <c r="L87" s="1330">
        <f t="shared" si="2"/>
        <v>0</v>
      </c>
      <c r="M87" s="1330">
        <f t="shared" si="2"/>
        <v>0</v>
      </c>
      <c r="N87" s="1332">
        <f t="shared" si="2"/>
        <v>0</v>
      </c>
      <c r="O87" s="1418"/>
      <c r="P87" s="1751"/>
      <c r="Q87" s="1330"/>
      <c r="R87" s="1330"/>
      <c r="S87" s="1330"/>
    </row>
    <row r="88" spans="1:19" s="24" customFormat="1" ht="15.75" customHeight="1" x14ac:dyDescent="0.25">
      <c r="A88" s="1164" t="s">
        <v>829</v>
      </c>
      <c r="B88" s="1430" t="s">
        <v>830</v>
      </c>
      <c r="C88" s="1409" t="s">
        <v>50</v>
      </c>
      <c r="D88" s="1418"/>
      <c r="E88" s="1751"/>
      <c r="F88" s="1330"/>
      <c r="G88" s="1330"/>
      <c r="H88" s="1332">
        <f t="shared" si="3"/>
        <v>0</v>
      </c>
      <c r="I88" s="1732"/>
      <c r="J88" s="1418">
        <f t="shared" si="2"/>
        <v>0</v>
      </c>
      <c r="K88" s="1751">
        <f t="shared" si="2"/>
        <v>0</v>
      </c>
      <c r="L88" s="1330">
        <f t="shared" si="2"/>
        <v>0</v>
      </c>
      <c r="M88" s="1330">
        <f t="shared" si="2"/>
        <v>0</v>
      </c>
      <c r="N88" s="1332">
        <f t="shared" si="2"/>
        <v>0</v>
      </c>
      <c r="O88" s="1418"/>
      <c r="P88" s="1751"/>
      <c r="Q88" s="1330"/>
      <c r="R88" s="1330"/>
      <c r="S88" s="1330"/>
    </row>
    <row r="89" spans="1:19" s="24" customFormat="1" ht="15.75" customHeight="1" x14ac:dyDescent="0.25">
      <c r="A89" s="1164" t="s">
        <v>831</v>
      </c>
      <c r="B89" s="1430" t="s">
        <v>833</v>
      </c>
      <c r="C89" s="1409" t="s">
        <v>50</v>
      </c>
      <c r="D89" s="1418"/>
      <c r="E89" s="1751"/>
      <c r="F89" s="1330"/>
      <c r="G89" s="1330"/>
      <c r="H89" s="1332">
        <f t="shared" si="3"/>
        <v>0</v>
      </c>
      <c r="I89" s="1732"/>
      <c r="J89" s="1418">
        <f t="shared" si="2"/>
        <v>0</v>
      </c>
      <c r="K89" s="1751">
        <f t="shared" si="2"/>
        <v>0</v>
      </c>
      <c r="L89" s="1330">
        <f t="shared" si="2"/>
        <v>0</v>
      </c>
      <c r="M89" s="1330">
        <f t="shared" si="2"/>
        <v>0</v>
      </c>
      <c r="N89" s="1332">
        <f t="shared" si="2"/>
        <v>0</v>
      </c>
      <c r="O89" s="1418"/>
      <c r="P89" s="1751"/>
      <c r="Q89" s="1330"/>
      <c r="R89" s="1330"/>
      <c r="S89" s="1330"/>
    </row>
    <row r="90" spans="1:19" s="24" customFormat="1" ht="15.75" customHeight="1" x14ac:dyDescent="0.25">
      <c r="A90" s="1164" t="s">
        <v>832</v>
      </c>
      <c r="B90" s="1430" t="s">
        <v>835</v>
      </c>
      <c r="C90" s="1409" t="s">
        <v>50</v>
      </c>
      <c r="D90" s="1418"/>
      <c r="E90" s="1751"/>
      <c r="F90" s="1330"/>
      <c r="G90" s="1330"/>
      <c r="H90" s="1332">
        <f t="shared" si="3"/>
        <v>0</v>
      </c>
      <c r="I90" s="1732"/>
      <c r="J90" s="1418">
        <f t="shared" si="2"/>
        <v>0</v>
      </c>
      <c r="K90" s="1751">
        <f t="shared" si="2"/>
        <v>0</v>
      </c>
      <c r="L90" s="1330">
        <f t="shared" si="2"/>
        <v>0</v>
      </c>
      <c r="M90" s="1330">
        <f t="shared" si="2"/>
        <v>0</v>
      </c>
      <c r="N90" s="1332">
        <f t="shared" si="2"/>
        <v>0</v>
      </c>
      <c r="O90" s="1418"/>
      <c r="P90" s="1751"/>
      <c r="Q90" s="1330"/>
      <c r="R90" s="1330"/>
      <c r="S90" s="1330"/>
    </row>
    <row r="91" spans="1:19" s="24" customFormat="1" ht="15.75" customHeight="1" x14ac:dyDescent="0.25">
      <c r="A91" s="1164" t="s">
        <v>834</v>
      </c>
      <c r="B91" s="1430" t="s">
        <v>837</v>
      </c>
      <c r="C91" s="1409" t="s">
        <v>50</v>
      </c>
      <c r="D91" s="1418"/>
      <c r="E91" s="1751"/>
      <c r="F91" s="1330"/>
      <c r="G91" s="1330"/>
      <c r="H91" s="1332">
        <f t="shared" si="3"/>
        <v>0</v>
      </c>
      <c r="I91" s="1732"/>
      <c r="J91" s="1418">
        <f t="shared" si="2"/>
        <v>0</v>
      </c>
      <c r="K91" s="1751">
        <f t="shared" si="2"/>
        <v>0</v>
      </c>
      <c r="L91" s="1330">
        <f t="shared" si="2"/>
        <v>0</v>
      </c>
      <c r="M91" s="1330">
        <f t="shared" si="2"/>
        <v>0</v>
      </c>
      <c r="N91" s="1332">
        <f t="shared" si="2"/>
        <v>0</v>
      </c>
      <c r="O91" s="1418"/>
      <c r="P91" s="1751"/>
      <c r="Q91" s="1330"/>
      <c r="R91" s="1330"/>
      <c r="S91" s="1330"/>
    </row>
    <row r="92" spans="1:19" s="24" customFormat="1" ht="15.75" customHeight="1" x14ac:dyDescent="0.25">
      <c r="A92" s="1164" t="s">
        <v>836</v>
      </c>
      <c r="B92" s="1430" t="s">
        <v>839</v>
      </c>
      <c r="C92" s="1409" t="s">
        <v>50</v>
      </c>
      <c r="D92" s="1418"/>
      <c r="E92" s="1751"/>
      <c r="F92" s="1330"/>
      <c r="G92" s="1330"/>
      <c r="H92" s="1332">
        <f t="shared" si="3"/>
        <v>0</v>
      </c>
      <c r="I92" s="1732"/>
      <c r="J92" s="1418">
        <f t="shared" si="2"/>
        <v>0</v>
      </c>
      <c r="K92" s="1751">
        <f t="shared" si="2"/>
        <v>0</v>
      </c>
      <c r="L92" s="1330">
        <f t="shared" si="2"/>
        <v>0</v>
      </c>
      <c r="M92" s="1330">
        <f t="shared" si="2"/>
        <v>0</v>
      </c>
      <c r="N92" s="1332">
        <f t="shared" si="2"/>
        <v>0</v>
      </c>
      <c r="O92" s="1418"/>
      <c r="P92" s="1751"/>
      <c r="Q92" s="1330"/>
      <c r="R92" s="1330"/>
      <c r="S92" s="1330"/>
    </row>
    <row r="93" spans="1:19" s="24" customFormat="1" ht="15.75" hidden="1" customHeight="1" outlineLevel="1" x14ac:dyDescent="0.25">
      <c r="A93" s="1164" t="s">
        <v>838</v>
      </c>
      <c r="B93" s="1430" t="s">
        <v>841</v>
      </c>
      <c r="C93" s="1409" t="s">
        <v>50</v>
      </c>
      <c r="D93" s="1418"/>
      <c r="E93" s="1751"/>
      <c r="F93" s="1330"/>
      <c r="G93" s="1330"/>
      <c r="H93" s="1332">
        <f t="shared" si="3"/>
        <v>0</v>
      </c>
      <c r="I93" s="1732"/>
      <c r="J93" s="1418">
        <f t="shared" si="2"/>
        <v>0</v>
      </c>
      <c r="K93" s="1751">
        <f t="shared" si="2"/>
        <v>0</v>
      </c>
      <c r="L93" s="1330">
        <f t="shared" si="2"/>
        <v>0</v>
      </c>
      <c r="M93" s="1330">
        <f t="shared" si="2"/>
        <v>0</v>
      </c>
      <c r="N93" s="1332">
        <f t="shared" si="2"/>
        <v>0</v>
      </c>
      <c r="O93" s="1418"/>
      <c r="P93" s="1751"/>
      <c r="Q93" s="1330"/>
      <c r="R93" s="1330"/>
      <c r="S93" s="1330"/>
    </row>
    <row r="94" spans="1:19" s="24" customFormat="1" ht="15.75" hidden="1" customHeight="1" outlineLevel="1" x14ac:dyDescent="0.25">
      <c r="A94" s="1164" t="s">
        <v>840</v>
      </c>
      <c r="B94" s="1430" t="s">
        <v>843</v>
      </c>
      <c r="C94" s="1409" t="s">
        <v>50</v>
      </c>
      <c r="D94" s="1418"/>
      <c r="E94" s="1432"/>
      <c r="F94" s="1330"/>
      <c r="G94" s="1330"/>
      <c r="H94" s="1332">
        <f t="shared" si="3"/>
        <v>0</v>
      </c>
      <c r="I94" s="1732"/>
      <c r="J94" s="1418">
        <f t="shared" si="2"/>
        <v>0</v>
      </c>
      <c r="K94" s="1432">
        <f t="shared" si="2"/>
        <v>0</v>
      </c>
      <c r="L94" s="1330">
        <f t="shared" si="2"/>
        <v>0</v>
      </c>
      <c r="M94" s="1330">
        <f t="shared" si="2"/>
        <v>0</v>
      </c>
      <c r="N94" s="1332">
        <f t="shared" si="2"/>
        <v>0</v>
      </c>
      <c r="O94" s="1418"/>
      <c r="P94" s="1330"/>
      <c r="Q94" s="1330"/>
      <c r="R94" s="1330"/>
      <c r="S94" s="1330"/>
    </row>
    <row r="95" spans="1:19" s="24" customFormat="1" ht="15.75" hidden="1" customHeight="1" outlineLevel="1" x14ac:dyDescent="0.25">
      <c r="A95" s="1164" t="s">
        <v>842</v>
      </c>
      <c r="B95" s="1430" t="s">
        <v>845</v>
      </c>
      <c r="C95" s="1409" t="s">
        <v>50</v>
      </c>
      <c r="D95" s="808"/>
      <c r="E95" s="1330"/>
      <c r="F95" s="1330"/>
      <c r="G95" s="1330"/>
      <c r="H95" s="1332">
        <f t="shared" si="3"/>
        <v>0</v>
      </c>
      <c r="I95" s="1732"/>
      <c r="J95" s="808">
        <f t="shared" si="2"/>
        <v>0</v>
      </c>
      <c r="K95" s="1330">
        <f t="shared" si="2"/>
        <v>0</v>
      </c>
      <c r="L95" s="1330">
        <f t="shared" si="2"/>
        <v>0</v>
      </c>
      <c r="M95" s="1330">
        <f t="shared" si="2"/>
        <v>0</v>
      </c>
      <c r="N95" s="1332">
        <f t="shared" si="2"/>
        <v>0</v>
      </c>
      <c r="O95" s="1733"/>
      <c r="P95" s="1330"/>
      <c r="Q95" s="1330"/>
      <c r="R95" s="1330"/>
      <c r="S95" s="1330"/>
    </row>
    <row r="96" spans="1:19" s="24" customFormat="1" ht="15.75" hidden="1" customHeight="1" outlineLevel="1" x14ac:dyDescent="0.25">
      <c r="A96" s="1164" t="s">
        <v>844</v>
      </c>
      <c r="B96" s="1433"/>
      <c r="C96" s="1409" t="s">
        <v>50</v>
      </c>
      <c r="D96" s="808"/>
      <c r="E96" s="1330"/>
      <c r="F96" s="1330"/>
      <c r="G96" s="1330"/>
      <c r="H96" s="1332">
        <f t="shared" si="3"/>
        <v>0</v>
      </c>
      <c r="I96" s="1732"/>
      <c r="J96" s="808">
        <f t="shared" si="2"/>
        <v>0</v>
      </c>
      <c r="K96" s="1330">
        <f t="shared" si="2"/>
        <v>0</v>
      </c>
      <c r="L96" s="1330">
        <f t="shared" si="2"/>
        <v>0</v>
      </c>
      <c r="M96" s="1330">
        <f t="shared" si="2"/>
        <v>0</v>
      </c>
      <c r="N96" s="1332">
        <f t="shared" si="2"/>
        <v>0</v>
      </c>
      <c r="O96" s="1733"/>
      <c r="P96" s="1330"/>
      <c r="Q96" s="1330"/>
      <c r="R96" s="1330"/>
      <c r="S96" s="1330"/>
    </row>
    <row r="97" spans="1:19" s="24" customFormat="1" ht="15.75" hidden="1" customHeight="1" outlineLevel="1" x14ac:dyDescent="0.25">
      <c r="A97" s="1164" t="s">
        <v>846</v>
      </c>
      <c r="B97" s="530"/>
      <c r="C97" s="1409" t="s">
        <v>50</v>
      </c>
      <c r="D97" s="808"/>
      <c r="E97" s="1330"/>
      <c r="F97" s="1330"/>
      <c r="G97" s="1330"/>
      <c r="H97" s="1332">
        <f t="shared" si="3"/>
        <v>0</v>
      </c>
      <c r="I97" s="1732"/>
      <c r="J97" s="808">
        <f t="shared" si="2"/>
        <v>0</v>
      </c>
      <c r="K97" s="1330">
        <f t="shared" si="2"/>
        <v>0</v>
      </c>
      <c r="L97" s="1330">
        <f t="shared" si="2"/>
        <v>0</v>
      </c>
      <c r="M97" s="1330">
        <f t="shared" si="2"/>
        <v>0</v>
      </c>
      <c r="N97" s="1332">
        <f t="shared" si="2"/>
        <v>0</v>
      </c>
      <c r="O97" s="1733"/>
      <c r="P97" s="1330"/>
      <c r="Q97" s="1330"/>
      <c r="R97" s="1330"/>
      <c r="S97" s="1330"/>
    </row>
    <row r="98" spans="1:19" s="24" customFormat="1" ht="15.75" hidden="1" customHeight="1" outlineLevel="1" x14ac:dyDescent="0.25">
      <c r="A98" s="1164" t="s">
        <v>847</v>
      </c>
      <c r="B98" s="530"/>
      <c r="C98" s="1409" t="s">
        <v>50</v>
      </c>
      <c r="D98" s="808"/>
      <c r="E98" s="1330"/>
      <c r="F98" s="1330"/>
      <c r="G98" s="1330"/>
      <c r="H98" s="1332">
        <f t="shared" si="3"/>
        <v>0</v>
      </c>
      <c r="I98" s="1732"/>
      <c r="J98" s="808">
        <f t="shared" si="2"/>
        <v>0</v>
      </c>
      <c r="K98" s="1330">
        <f t="shared" si="2"/>
        <v>0</v>
      </c>
      <c r="L98" s="1330">
        <f t="shared" si="2"/>
        <v>0</v>
      </c>
      <c r="M98" s="1330">
        <f t="shared" si="2"/>
        <v>0</v>
      </c>
      <c r="N98" s="1332">
        <f t="shared" si="2"/>
        <v>0</v>
      </c>
      <c r="O98" s="1733"/>
      <c r="P98" s="1330"/>
      <c r="Q98" s="1330"/>
      <c r="R98" s="1330"/>
      <c r="S98" s="1330"/>
    </row>
    <row r="99" spans="1:19" s="24" customFormat="1" ht="15.75" hidden="1" customHeight="1" outlineLevel="1" x14ac:dyDescent="0.25">
      <c r="A99" s="1164" t="s">
        <v>848</v>
      </c>
      <c r="B99" s="1433"/>
      <c r="C99" s="1409" t="s">
        <v>50</v>
      </c>
      <c r="D99" s="808"/>
      <c r="E99" s="1330"/>
      <c r="F99" s="1330"/>
      <c r="G99" s="1330"/>
      <c r="H99" s="1332">
        <f t="shared" si="3"/>
        <v>0</v>
      </c>
      <c r="I99" s="1732"/>
      <c r="J99" s="808">
        <f t="shared" si="2"/>
        <v>0</v>
      </c>
      <c r="K99" s="1330">
        <f t="shared" si="2"/>
        <v>0</v>
      </c>
      <c r="L99" s="1330">
        <f t="shared" si="2"/>
        <v>0</v>
      </c>
      <c r="M99" s="1330">
        <f t="shared" si="2"/>
        <v>0</v>
      </c>
      <c r="N99" s="1332">
        <f t="shared" si="2"/>
        <v>0</v>
      </c>
      <c r="O99" s="1733"/>
      <c r="P99" s="1330"/>
      <c r="Q99" s="1330"/>
      <c r="R99" s="1330"/>
      <c r="S99" s="1330"/>
    </row>
    <row r="100" spans="1:19" s="24" customFormat="1" ht="15.75" hidden="1" customHeight="1" outlineLevel="1" x14ac:dyDescent="0.25">
      <c r="A100" s="1164" t="s">
        <v>849</v>
      </c>
      <c r="B100" s="1434"/>
      <c r="C100" s="1409" t="s">
        <v>50</v>
      </c>
      <c r="D100" s="808"/>
      <c r="E100" s="1330"/>
      <c r="F100" s="1330"/>
      <c r="G100" s="1330"/>
      <c r="H100" s="1332">
        <f t="shared" si="3"/>
        <v>0</v>
      </c>
      <c r="I100" s="1732"/>
      <c r="J100" s="808">
        <f t="shared" si="2"/>
        <v>0</v>
      </c>
      <c r="K100" s="1330">
        <f t="shared" si="2"/>
        <v>0</v>
      </c>
      <c r="L100" s="1330">
        <f t="shared" si="2"/>
        <v>0</v>
      </c>
      <c r="M100" s="1330">
        <f t="shared" si="2"/>
        <v>0</v>
      </c>
      <c r="N100" s="1332">
        <f t="shared" si="2"/>
        <v>0</v>
      </c>
      <c r="O100" s="1733"/>
      <c r="P100" s="1330"/>
      <c r="Q100" s="1330"/>
      <c r="R100" s="1330"/>
      <c r="S100" s="1330"/>
    </row>
    <row r="101" spans="1:19" s="23" customFormat="1" ht="14.45" customHeight="1" collapsed="1" x14ac:dyDescent="0.25">
      <c r="A101" s="1164" t="s">
        <v>850</v>
      </c>
      <c r="B101" s="1434"/>
      <c r="C101" s="1409" t="s">
        <v>50</v>
      </c>
      <c r="D101" s="808"/>
      <c r="E101" s="1330"/>
      <c r="F101" s="1330"/>
      <c r="G101" s="1330"/>
      <c r="H101" s="1332">
        <f t="shared" si="3"/>
        <v>0</v>
      </c>
      <c r="I101" s="1732"/>
      <c r="J101" s="808">
        <f t="shared" si="2"/>
        <v>0</v>
      </c>
      <c r="K101" s="1330">
        <f t="shared" si="2"/>
        <v>0</v>
      </c>
      <c r="L101" s="1330">
        <f t="shared" si="2"/>
        <v>0</v>
      </c>
      <c r="M101" s="1330">
        <f t="shared" si="2"/>
        <v>0</v>
      </c>
      <c r="N101" s="1332">
        <f t="shared" si="2"/>
        <v>0</v>
      </c>
      <c r="O101" s="1733"/>
      <c r="P101" s="1330"/>
      <c r="Q101" s="1330"/>
      <c r="R101" s="1330"/>
      <c r="S101" s="1330"/>
    </row>
    <row r="102" spans="1:19" s="23" customFormat="1" ht="14.45" customHeight="1" x14ac:dyDescent="0.25">
      <c r="A102" s="1164" t="s">
        <v>851</v>
      </c>
      <c r="B102" s="1434"/>
      <c r="C102" s="1409" t="s">
        <v>50</v>
      </c>
      <c r="D102" s="808"/>
      <c r="E102" s="1330"/>
      <c r="F102" s="1330"/>
      <c r="G102" s="1330"/>
      <c r="H102" s="1332">
        <f t="shared" si="3"/>
        <v>0</v>
      </c>
      <c r="I102" s="1732"/>
      <c r="J102" s="808">
        <f t="shared" si="2"/>
        <v>0</v>
      </c>
      <c r="K102" s="1330">
        <f t="shared" si="2"/>
        <v>0</v>
      </c>
      <c r="L102" s="1330">
        <f t="shared" si="2"/>
        <v>0</v>
      </c>
      <c r="M102" s="1330">
        <f t="shared" si="2"/>
        <v>0</v>
      </c>
      <c r="N102" s="1332">
        <f t="shared" si="2"/>
        <v>0</v>
      </c>
      <c r="O102" s="1733"/>
      <c r="P102" s="1330"/>
      <c r="Q102" s="1330"/>
      <c r="R102" s="1330"/>
      <c r="S102" s="1330"/>
    </row>
    <row r="103" spans="1:19" s="23" customFormat="1" ht="14.45" customHeight="1" x14ac:dyDescent="0.25">
      <c r="A103" s="1164" t="s">
        <v>852</v>
      </c>
      <c r="B103" s="1434"/>
      <c r="C103" s="1409" t="s">
        <v>50</v>
      </c>
      <c r="D103" s="808"/>
      <c r="E103" s="1330"/>
      <c r="F103" s="1330"/>
      <c r="G103" s="1330"/>
      <c r="H103" s="1332">
        <f t="shared" si="3"/>
        <v>0</v>
      </c>
      <c r="I103" s="1732"/>
      <c r="J103" s="808">
        <f t="shared" si="2"/>
        <v>0</v>
      </c>
      <c r="K103" s="1330">
        <f t="shared" si="2"/>
        <v>0</v>
      </c>
      <c r="L103" s="1330">
        <f t="shared" si="2"/>
        <v>0</v>
      </c>
      <c r="M103" s="1330">
        <f t="shared" si="2"/>
        <v>0</v>
      </c>
      <c r="N103" s="1332">
        <f t="shared" si="2"/>
        <v>0</v>
      </c>
      <c r="O103" s="1733"/>
      <c r="P103" s="1330"/>
      <c r="Q103" s="1330"/>
      <c r="R103" s="1330"/>
      <c r="S103" s="1330"/>
    </row>
    <row r="104" spans="1:19" s="23" customFormat="1" ht="51.75" customHeight="1" x14ac:dyDescent="0.25">
      <c r="A104" s="1410" t="s">
        <v>562</v>
      </c>
      <c r="B104" s="1435" t="s">
        <v>353</v>
      </c>
      <c r="C104" s="1421" t="s">
        <v>225</v>
      </c>
      <c r="D104" s="1566"/>
      <c r="E104" s="1407"/>
      <c r="F104" s="1407"/>
      <c r="G104" s="1407"/>
      <c r="H104" s="1419"/>
      <c r="I104" s="1735"/>
      <c r="J104" s="1566">
        <f t="shared" si="2"/>
        <v>0</v>
      </c>
      <c r="K104" s="1407">
        <f t="shared" si="2"/>
        <v>0</v>
      </c>
      <c r="L104" s="1407">
        <f t="shared" si="2"/>
        <v>0</v>
      </c>
      <c r="M104" s="1407">
        <f t="shared" si="2"/>
        <v>0</v>
      </c>
      <c r="N104" s="1419">
        <f t="shared" si="2"/>
        <v>0</v>
      </c>
      <c r="O104" s="1406"/>
      <c r="P104" s="1407"/>
      <c r="Q104" s="1407"/>
      <c r="R104" s="1407"/>
      <c r="S104" s="1407"/>
    </row>
    <row r="105" spans="1:19" s="23" customFormat="1" ht="56.25" customHeight="1" x14ac:dyDescent="0.25">
      <c r="A105" s="1410" t="s">
        <v>563</v>
      </c>
      <c r="B105" s="1435" t="s">
        <v>528</v>
      </c>
      <c r="C105" s="1425" t="s">
        <v>50</v>
      </c>
      <c r="D105" s="1566"/>
      <c r="E105" s="1407"/>
      <c r="F105" s="1407"/>
      <c r="G105" s="1407"/>
      <c r="H105" s="1419">
        <v>20000</v>
      </c>
      <c r="I105" s="1735"/>
      <c r="J105" s="1566">
        <f t="shared" si="2"/>
        <v>0</v>
      </c>
      <c r="K105" s="1407">
        <f t="shared" si="2"/>
        <v>0</v>
      </c>
      <c r="L105" s="1407">
        <f t="shared" si="2"/>
        <v>0</v>
      </c>
      <c r="M105" s="1407">
        <f t="shared" si="2"/>
        <v>0</v>
      </c>
      <c r="N105" s="1419">
        <f t="shared" si="2"/>
        <v>20000</v>
      </c>
      <c r="O105" s="1406"/>
      <c r="P105" s="1407"/>
      <c r="Q105" s="1407"/>
      <c r="R105" s="1407"/>
      <c r="S105" s="1407"/>
    </row>
    <row r="106" spans="1:19" s="23" customFormat="1" ht="72" customHeight="1" x14ac:dyDescent="0.25">
      <c r="A106" s="1410" t="s">
        <v>564</v>
      </c>
      <c r="B106" s="1437" t="s">
        <v>643</v>
      </c>
      <c r="C106" s="1421" t="s">
        <v>225</v>
      </c>
      <c r="D106" s="2018"/>
      <c r="E106" s="2019"/>
      <c r="F106" s="1407"/>
      <c r="G106" s="1407"/>
      <c r="H106" s="1436">
        <f>H107+H108+H109+H110+H111+H112+H113</f>
        <v>35000</v>
      </c>
      <c r="I106" s="1732"/>
      <c r="J106" s="2018">
        <f t="shared" si="2"/>
        <v>0</v>
      </c>
      <c r="K106" s="2019">
        <f t="shared" si="2"/>
        <v>0</v>
      </c>
      <c r="L106" s="1407">
        <f t="shared" si="2"/>
        <v>0</v>
      </c>
      <c r="M106" s="1407">
        <f t="shared" si="2"/>
        <v>0</v>
      </c>
      <c r="N106" s="1436">
        <f t="shared" si="2"/>
        <v>35000</v>
      </c>
      <c r="O106" s="2020"/>
      <c r="P106" s="1741"/>
      <c r="Q106" s="1407"/>
      <c r="R106" s="1407"/>
      <c r="S106" s="1741"/>
    </row>
    <row r="107" spans="1:19" s="23" customFormat="1" ht="48.75" customHeight="1" x14ac:dyDescent="0.25">
      <c r="A107" s="1440"/>
      <c r="B107" s="1441" t="s">
        <v>1638</v>
      </c>
      <c r="C107" s="1442"/>
      <c r="D107" s="1443"/>
      <c r="E107" s="1444"/>
      <c r="F107" s="1445"/>
      <c r="G107" s="1445"/>
      <c r="H107" s="1446">
        <f>D107*E107</f>
        <v>0</v>
      </c>
      <c r="I107" s="808"/>
      <c r="J107" s="1443">
        <f t="shared" si="2"/>
        <v>0</v>
      </c>
      <c r="K107" s="1444">
        <f t="shared" si="2"/>
        <v>0</v>
      </c>
      <c r="L107" s="1445">
        <f t="shared" si="2"/>
        <v>0</v>
      </c>
      <c r="M107" s="1445">
        <f t="shared" si="2"/>
        <v>0</v>
      </c>
      <c r="N107" s="1446">
        <f t="shared" si="2"/>
        <v>0</v>
      </c>
      <c r="O107" s="1742"/>
      <c r="P107" s="1447"/>
      <c r="Q107" s="1445"/>
      <c r="R107" s="1445"/>
      <c r="S107" s="1743"/>
    </row>
    <row r="108" spans="1:19" s="23" customFormat="1" ht="32.25" customHeight="1" x14ac:dyDescent="0.25">
      <c r="A108" s="1440"/>
      <c r="B108" s="1441" t="s">
        <v>1639</v>
      </c>
      <c r="C108" s="1442" t="s">
        <v>50</v>
      </c>
      <c r="D108" s="1428"/>
      <c r="E108" s="1448"/>
      <c r="F108" s="1445"/>
      <c r="G108" s="1445"/>
      <c r="H108" s="1446"/>
      <c r="I108" s="808"/>
      <c r="J108" s="1428">
        <f t="shared" si="2"/>
        <v>0</v>
      </c>
      <c r="K108" s="1448">
        <f t="shared" si="2"/>
        <v>0</v>
      </c>
      <c r="L108" s="1445">
        <f t="shared" si="2"/>
        <v>0</v>
      </c>
      <c r="M108" s="1445">
        <f t="shared" si="2"/>
        <v>0</v>
      </c>
      <c r="N108" s="1446">
        <f t="shared" si="2"/>
        <v>0</v>
      </c>
      <c r="O108" s="1744"/>
      <c r="P108" s="1429"/>
      <c r="Q108" s="1445"/>
      <c r="R108" s="1445"/>
      <c r="S108" s="1743"/>
    </row>
    <row r="109" spans="1:19" s="23" customFormat="1" ht="67.5" customHeight="1" x14ac:dyDescent="0.25">
      <c r="A109" s="1440"/>
      <c r="B109" s="1441" t="s">
        <v>1640</v>
      </c>
      <c r="C109" s="1442" t="s">
        <v>50</v>
      </c>
      <c r="D109" s="1443"/>
      <c r="E109" s="1444"/>
      <c r="F109" s="1445"/>
      <c r="G109" s="1445"/>
      <c r="H109" s="1446">
        <f>D109*E109</f>
        <v>0</v>
      </c>
      <c r="I109" s="808"/>
      <c r="J109" s="1443">
        <f t="shared" si="2"/>
        <v>0</v>
      </c>
      <c r="K109" s="1444">
        <f t="shared" si="2"/>
        <v>0</v>
      </c>
      <c r="L109" s="1445">
        <f t="shared" si="2"/>
        <v>0</v>
      </c>
      <c r="M109" s="1445">
        <f t="shared" si="2"/>
        <v>0</v>
      </c>
      <c r="N109" s="1446">
        <f t="shared" si="2"/>
        <v>0</v>
      </c>
      <c r="O109" s="1742"/>
      <c r="P109" s="1447"/>
      <c r="Q109" s="1445"/>
      <c r="R109" s="1445"/>
      <c r="S109" s="1743"/>
    </row>
    <row r="110" spans="1:19" s="23" customFormat="1" ht="89.25" customHeight="1" x14ac:dyDescent="0.25">
      <c r="A110" s="1440"/>
      <c r="B110" s="1569"/>
      <c r="C110" s="1442"/>
      <c r="D110" s="1443"/>
      <c r="E110" s="1444"/>
      <c r="F110" s="1445"/>
      <c r="G110" s="1445"/>
      <c r="H110" s="1446"/>
      <c r="I110" s="808"/>
      <c r="J110" s="1443">
        <f t="shared" si="2"/>
        <v>0</v>
      </c>
      <c r="K110" s="1444">
        <f t="shared" si="2"/>
        <v>0</v>
      </c>
      <c r="L110" s="1445">
        <f t="shared" si="2"/>
        <v>0</v>
      </c>
      <c r="M110" s="1445">
        <f t="shared" si="2"/>
        <v>0</v>
      </c>
      <c r="N110" s="1446">
        <f t="shared" si="2"/>
        <v>0</v>
      </c>
      <c r="O110" s="1742"/>
      <c r="P110" s="1447"/>
      <c r="Q110" s="1445"/>
      <c r="R110" s="1445"/>
      <c r="S110" s="1743"/>
    </row>
    <row r="111" spans="1:19" s="22" customFormat="1" ht="19.5" customHeight="1" x14ac:dyDescent="0.25">
      <c r="A111" s="1440"/>
      <c r="B111" s="1569" t="s">
        <v>1650</v>
      </c>
      <c r="C111" s="1442"/>
      <c r="D111" s="1443"/>
      <c r="E111" s="1444"/>
      <c r="F111" s="1445"/>
      <c r="G111" s="1445"/>
      <c r="H111" s="1446"/>
      <c r="I111" s="808"/>
      <c r="J111" s="1443">
        <f t="shared" si="2"/>
        <v>0</v>
      </c>
      <c r="K111" s="1444">
        <f t="shared" si="2"/>
        <v>0</v>
      </c>
      <c r="L111" s="1445">
        <f t="shared" si="2"/>
        <v>0</v>
      </c>
      <c r="M111" s="1445">
        <f t="shared" si="2"/>
        <v>0</v>
      </c>
      <c r="N111" s="1446">
        <f t="shared" si="2"/>
        <v>0</v>
      </c>
      <c r="O111" s="1742"/>
      <c r="P111" s="1447"/>
      <c r="Q111" s="1445"/>
      <c r="R111" s="1445"/>
      <c r="S111" s="1745"/>
    </row>
    <row r="112" spans="1:19" ht="15.75" x14ac:dyDescent="0.25">
      <c r="A112" s="1440"/>
      <c r="B112" s="1441" t="s">
        <v>1641</v>
      </c>
      <c r="C112" s="1442"/>
      <c r="D112" s="1443"/>
      <c r="E112" s="1444"/>
      <c r="F112" s="1445"/>
      <c r="G112" s="1445"/>
      <c r="H112" s="1449">
        <v>35000</v>
      </c>
      <c r="I112" s="808"/>
      <c r="J112" s="1443">
        <f t="shared" si="2"/>
        <v>0</v>
      </c>
      <c r="K112" s="1444">
        <f t="shared" si="2"/>
        <v>0</v>
      </c>
      <c r="L112" s="1445">
        <f t="shared" si="2"/>
        <v>0</v>
      </c>
      <c r="M112" s="1445">
        <f t="shared" si="2"/>
        <v>0</v>
      </c>
      <c r="N112" s="1449">
        <f t="shared" si="2"/>
        <v>35000</v>
      </c>
      <c r="O112" s="1742"/>
      <c r="P112" s="1447"/>
      <c r="Q112" s="1445"/>
      <c r="R112" s="1445"/>
      <c r="S112" s="1743"/>
    </row>
    <row r="113" spans="1:19" ht="39.75" customHeight="1" x14ac:dyDescent="0.25">
      <c r="A113" s="1440"/>
      <c r="B113" s="1441"/>
      <c r="C113" s="1442"/>
      <c r="D113" s="1443"/>
      <c r="E113" s="1444"/>
      <c r="F113" s="1445"/>
      <c r="G113" s="1445"/>
      <c r="H113" s="1446"/>
      <c r="I113" s="808"/>
      <c r="J113" s="1443">
        <f t="shared" si="2"/>
        <v>0</v>
      </c>
      <c r="K113" s="1444">
        <f t="shared" si="2"/>
        <v>0</v>
      </c>
      <c r="L113" s="1445">
        <f t="shared" si="2"/>
        <v>0</v>
      </c>
      <c r="M113" s="1445">
        <f t="shared" si="2"/>
        <v>0</v>
      </c>
      <c r="N113" s="1446">
        <f t="shared" si="2"/>
        <v>0</v>
      </c>
      <c r="O113" s="1742"/>
      <c r="P113" s="1447"/>
      <c r="Q113" s="1445"/>
      <c r="R113" s="1445"/>
      <c r="S113" s="1743"/>
    </row>
    <row r="114" spans="1:19" s="23" customFormat="1" ht="83.25" customHeight="1" x14ac:dyDescent="0.25">
      <c r="A114" s="1410" t="s">
        <v>565</v>
      </c>
      <c r="B114" s="1450" t="s">
        <v>355</v>
      </c>
      <c r="C114" s="1425" t="s">
        <v>50</v>
      </c>
      <c r="D114" s="1426"/>
      <c r="E114" s="1451"/>
      <c r="F114" s="1407"/>
      <c r="G114" s="1407"/>
      <c r="H114" s="1452">
        <f>CEILING(D114*E114,100)</f>
        <v>0</v>
      </c>
      <c r="I114" s="1739"/>
      <c r="J114" s="1426">
        <f t="shared" si="2"/>
        <v>0</v>
      </c>
      <c r="K114" s="1451">
        <f t="shared" si="2"/>
        <v>0</v>
      </c>
      <c r="L114" s="1407">
        <f t="shared" si="2"/>
        <v>0</v>
      </c>
      <c r="M114" s="1407">
        <f t="shared" si="2"/>
        <v>0</v>
      </c>
      <c r="N114" s="1452">
        <f t="shared" si="2"/>
        <v>0</v>
      </c>
      <c r="O114" s="1738"/>
      <c r="P114" s="1453"/>
      <c r="Q114" s="1407"/>
      <c r="R114" s="1407"/>
      <c r="S114" s="1746"/>
    </row>
    <row r="115" spans="1:19" ht="67.5" customHeight="1" x14ac:dyDescent="0.25">
      <c r="A115" s="1410" t="s">
        <v>566</v>
      </c>
      <c r="B115" s="1435" t="s">
        <v>853</v>
      </c>
      <c r="C115" s="1421" t="s">
        <v>225</v>
      </c>
      <c r="D115" s="1426"/>
      <c r="E115" s="1451"/>
      <c r="F115" s="1407"/>
      <c r="G115" s="1407"/>
      <c r="H115" s="1452">
        <f>CEILING(D115*E115,100)</f>
        <v>0</v>
      </c>
      <c r="I115" s="1735"/>
      <c r="J115" s="1426">
        <f t="shared" si="2"/>
        <v>0</v>
      </c>
      <c r="K115" s="1451">
        <f t="shared" si="2"/>
        <v>0</v>
      </c>
      <c r="L115" s="1407">
        <f t="shared" si="2"/>
        <v>0</v>
      </c>
      <c r="M115" s="1407">
        <f t="shared" si="2"/>
        <v>0</v>
      </c>
      <c r="N115" s="1452">
        <f t="shared" si="2"/>
        <v>0</v>
      </c>
      <c r="O115" s="1738"/>
      <c r="P115" s="1453"/>
      <c r="Q115" s="1407"/>
      <c r="R115" s="1407"/>
      <c r="S115" s="1746"/>
    </row>
    <row r="116" spans="1:19" s="23" customFormat="1" ht="51.75" customHeight="1" x14ac:dyDescent="0.25">
      <c r="A116" s="1410" t="s">
        <v>854</v>
      </c>
      <c r="B116" s="1454" t="s">
        <v>1642</v>
      </c>
      <c r="C116" s="1421" t="s">
        <v>50</v>
      </c>
      <c r="D116" s="1428"/>
      <c r="E116" s="1448"/>
      <c r="F116" s="1445"/>
      <c r="G116" s="1445"/>
      <c r="H116" s="1446"/>
      <c r="I116" s="1735"/>
      <c r="J116" s="1428">
        <f t="shared" si="2"/>
        <v>0</v>
      </c>
      <c r="K116" s="1448">
        <f t="shared" si="2"/>
        <v>0</v>
      </c>
      <c r="L116" s="1445">
        <f t="shared" si="2"/>
        <v>0</v>
      </c>
      <c r="M116" s="1445">
        <f t="shared" si="2"/>
        <v>0</v>
      </c>
      <c r="N116" s="1446">
        <f t="shared" si="2"/>
        <v>0</v>
      </c>
      <c r="O116" s="1406"/>
      <c r="P116" s="1407"/>
      <c r="Q116" s="1407"/>
      <c r="R116" s="1407"/>
      <c r="S116" s="1407"/>
    </row>
    <row r="117" spans="1:19" s="22" customFormat="1" ht="19.5" customHeight="1" x14ac:dyDescent="0.25">
      <c r="A117" s="1410" t="s">
        <v>987</v>
      </c>
      <c r="B117" s="1454" t="s">
        <v>1216</v>
      </c>
      <c r="C117" s="1421" t="s">
        <v>50</v>
      </c>
      <c r="D117" s="1566"/>
      <c r="E117" s="1407"/>
      <c r="F117" s="1407"/>
      <c r="G117" s="1407"/>
      <c r="H117" s="1419"/>
      <c r="I117" s="1735"/>
      <c r="J117" s="1566">
        <f t="shared" si="2"/>
        <v>0</v>
      </c>
      <c r="K117" s="1407">
        <f t="shared" si="2"/>
        <v>0</v>
      </c>
      <c r="L117" s="1407">
        <f t="shared" si="2"/>
        <v>0</v>
      </c>
      <c r="M117" s="1407">
        <f t="shared" si="2"/>
        <v>0</v>
      </c>
      <c r="N117" s="1419">
        <f t="shared" si="2"/>
        <v>0</v>
      </c>
      <c r="O117" s="1406"/>
      <c r="P117" s="1407"/>
      <c r="Q117" s="1407"/>
      <c r="R117" s="1407"/>
      <c r="S117" s="1407"/>
    </row>
    <row r="118" spans="1:19" s="22" customFormat="1" ht="19.5" customHeight="1" thickBot="1" x14ac:dyDescent="0.3">
      <c r="A118" s="1410" t="s">
        <v>1643</v>
      </c>
      <c r="B118" s="1454" t="s">
        <v>1644</v>
      </c>
      <c r="C118" s="1421" t="s">
        <v>50</v>
      </c>
      <c r="D118" s="1566"/>
      <c r="E118" s="1407"/>
      <c r="F118" s="1407"/>
      <c r="G118" s="1407"/>
      <c r="H118" s="1419"/>
      <c r="I118" s="1735"/>
      <c r="J118" s="1566">
        <f t="shared" si="2"/>
        <v>0</v>
      </c>
      <c r="K118" s="1407">
        <f t="shared" si="2"/>
        <v>0</v>
      </c>
      <c r="L118" s="1407">
        <f t="shared" si="2"/>
        <v>0</v>
      </c>
      <c r="M118" s="1407">
        <f t="shared" si="2"/>
        <v>0</v>
      </c>
      <c r="N118" s="1419">
        <f t="shared" si="2"/>
        <v>0</v>
      </c>
      <c r="O118" s="1406"/>
      <c r="P118" s="1407"/>
      <c r="Q118" s="1407"/>
      <c r="R118" s="1407"/>
      <c r="S118" s="1407"/>
    </row>
    <row r="119" spans="1:19" ht="16.5" customHeight="1" thickBot="1" x14ac:dyDescent="0.3">
      <c r="A119" s="2403" t="s">
        <v>1217</v>
      </c>
      <c r="B119" s="2404"/>
      <c r="C119" s="1455"/>
      <c r="D119" s="1570"/>
      <c r="E119" s="1456"/>
      <c r="F119" s="1456"/>
      <c r="G119" s="1456"/>
      <c r="H119" s="1457">
        <f>H9+H13+H46+H58+H63+H64+H65+H66+H67+H68+H74+H104+H105+H106+H114+H115+H116+H117+H118</f>
        <v>189700</v>
      </c>
      <c r="I119" s="1747"/>
      <c r="J119" s="1570">
        <f t="shared" si="2"/>
        <v>0</v>
      </c>
      <c r="K119" s="1456">
        <f t="shared" si="2"/>
        <v>0</v>
      </c>
      <c r="L119" s="1456">
        <f t="shared" si="2"/>
        <v>0</v>
      </c>
      <c r="M119" s="1456">
        <f t="shared" si="2"/>
        <v>0</v>
      </c>
      <c r="N119" s="1457">
        <f t="shared" si="2"/>
        <v>189700</v>
      </c>
      <c r="O119" s="1748"/>
      <c r="P119" s="1749"/>
      <c r="Q119" s="1749"/>
      <c r="R119" s="1749"/>
      <c r="S119" s="1749"/>
    </row>
    <row r="120" spans="1:19" ht="15.75" x14ac:dyDescent="0.25">
      <c r="A120" s="28"/>
      <c r="B120" s="27"/>
      <c r="C120" s="27"/>
      <c r="D120" s="27"/>
      <c r="E120" s="27"/>
      <c r="F120" s="27"/>
      <c r="G120" s="182"/>
      <c r="H120" s="378"/>
      <c r="I120" s="468"/>
    </row>
    <row r="121" spans="1:19" ht="18.75" x14ac:dyDescent="0.3">
      <c r="A121" s="2405" t="s">
        <v>1098</v>
      </c>
      <c r="B121" s="2405"/>
      <c r="C121" s="2405"/>
      <c r="D121" s="2405"/>
      <c r="E121" s="660"/>
      <c r="F121" s="660"/>
      <c r="G121" s="660"/>
      <c r="H121" s="660"/>
      <c r="I121" s="660"/>
    </row>
    <row r="122" spans="1:19" x14ac:dyDescent="0.2">
      <c r="A122" s="2406" t="s">
        <v>502</v>
      </c>
      <c r="B122" s="2406" t="s">
        <v>1293</v>
      </c>
      <c r="C122" s="1458" t="s">
        <v>5</v>
      </c>
      <c r="D122" s="1458" t="s">
        <v>12</v>
      </c>
      <c r="E122" s="660"/>
      <c r="F122" s="660"/>
      <c r="G122" s="660"/>
      <c r="H122" s="660"/>
      <c r="I122" s="660"/>
    </row>
    <row r="123" spans="1:19" ht="12.75" customHeight="1" x14ac:dyDescent="0.2">
      <c r="A123" s="2407"/>
      <c r="B123" s="2407"/>
      <c r="C123" s="2409" t="s">
        <v>1645</v>
      </c>
      <c r="D123" s="2411" t="s">
        <v>1099</v>
      </c>
      <c r="E123" s="660"/>
      <c r="F123" s="660"/>
      <c r="G123" s="660"/>
      <c r="H123" s="660"/>
      <c r="I123" s="660"/>
    </row>
    <row r="124" spans="1:19" x14ac:dyDescent="0.2">
      <c r="A124" s="2408"/>
      <c r="B124" s="2408"/>
      <c r="C124" s="2410"/>
      <c r="D124" s="2412"/>
      <c r="E124" s="660"/>
      <c r="F124" s="660"/>
      <c r="G124" s="660"/>
      <c r="H124" s="660"/>
      <c r="I124" s="660"/>
    </row>
    <row r="125" spans="1:19" ht="16.5" customHeight="1" x14ac:dyDescent="0.25">
      <c r="A125" s="883">
        <v>1</v>
      </c>
      <c r="B125" s="1459" t="str">
        <f>A3</f>
        <v>МБУ ДО "Станция детского и юношеского туризма и экскурсии"</v>
      </c>
      <c r="C125" s="764"/>
      <c r="D125" s="764"/>
      <c r="E125" s="660"/>
      <c r="F125" s="660"/>
      <c r="G125" s="660"/>
      <c r="H125" s="660"/>
      <c r="I125" s="660"/>
    </row>
    <row r="126" spans="1:19" ht="15.75" x14ac:dyDescent="0.25">
      <c r="A126" s="1460"/>
      <c r="B126" s="1461" t="s">
        <v>45</v>
      </c>
      <c r="C126" s="1462">
        <f>SUM(C125:C125)</f>
        <v>0</v>
      </c>
      <c r="D126" s="1462">
        <f>SUM(D125:D125)</f>
        <v>0</v>
      </c>
      <c r="E126" s="660"/>
      <c r="F126" s="660"/>
      <c r="G126" s="660"/>
      <c r="H126" s="660"/>
      <c r="I126" s="660"/>
    </row>
    <row r="127" spans="1:19" x14ac:dyDescent="0.2">
      <c r="A127" s="660"/>
      <c r="B127" s="660"/>
      <c r="C127" s="660"/>
      <c r="D127" s="660"/>
      <c r="E127" s="660"/>
      <c r="F127" s="660"/>
      <c r="G127" s="660"/>
      <c r="H127" s="660"/>
      <c r="I127" s="660"/>
    </row>
    <row r="128" spans="1:19" x14ac:dyDescent="0.2">
      <c r="A128" s="660"/>
      <c r="B128" s="660"/>
      <c r="C128" s="660"/>
      <c r="D128" s="660"/>
      <c r="E128" s="660"/>
      <c r="F128" s="660"/>
      <c r="G128" s="660"/>
      <c r="H128" s="660"/>
      <c r="I128" s="660"/>
    </row>
    <row r="129" spans="1:9" ht="24.75" customHeight="1" x14ac:dyDescent="0.3">
      <c r="A129" s="1463" t="s">
        <v>1100</v>
      </c>
      <c r="B129" s="1463"/>
      <c r="C129" s="1465">
        <v>942</v>
      </c>
      <c r="D129" s="1465"/>
      <c r="E129" s="1465"/>
      <c r="F129" s="1465"/>
      <c r="G129" s="1465"/>
      <c r="H129" s="1465"/>
      <c r="I129" s="1463"/>
    </row>
    <row r="130" spans="1:9" ht="35.450000000000003" customHeight="1" x14ac:dyDescent="0.2">
      <c r="A130" s="2393" t="s">
        <v>502</v>
      </c>
      <c r="B130" s="2393" t="s">
        <v>508</v>
      </c>
      <c r="C130" s="1465" t="s">
        <v>1651</v>
      </c>
      <c r="D130" s="1465"/>
      <c r="E130" s="1465"/>
      <c r="F130" s="1465"/>
      <c r="G130" s="1465"/>
      <c r="H130" s="1465"/>
      <c r="I130" s="885" t="s">
        <v>12</v>
      </c>
    </row>
    <row r="131" spans="1:9" ht="12.75" customHeight="1" x14ac:dyDescent="0.2">
      <c r="A131" s="2394"/>
      <c r="B131" s="2394"/>
      <c r="C131" s="1465" t="s">
        <v>44</v>
      </c>
      <c r="D131" s="1465" t="s">
        <v>1101</v>
      </c>
      <c r="E131" s="1465" t="s">
        <v>1102</v>
      </c>
      <c r="F131" s="1465" t="s">
        <v>1103</v>
      </c>
      <c r="G131" s="1465" t="s">
        <v>788</v>
      </c>
      <c r="H131" s="1465" t="s">
        <v>567</v>
      </c>
      <c r="I131" s="2395" t="s">
        <v>1099</v>
      </c>
    </row>
    <row r="132" spans="1:9" ht="127.5" x14ac:dyDescent="0.2">
      <c r="A132" s="1464"/>
      <c r="B132" s="1464"/>
      <c r="C132" s="1465" t="s">
        <v>44</v>
      </c>
      <c r="D132" s="1093" t="s">
        <v>1646</v>
      </c>
      <c r="E132" s="1093" t="s">
        <v>1103</v>
      </c>
      <c r="F132" s="1093" t="s">
        <v>1647</v>
      </c>
      <c r="G132" s="1093" t="s">
        <v>1648</v>
      </c>
      <c r="H132" s="1093" t="s">
        <v>1648</v>
      </c>
      <c r="I132" s="2396"/>
    </row>
    <row r="133" spans="1:9" ht="15.75" x14ac:dyDescent="0.25">
      <c r="A133" s="883">
        <v>1</v>
      </c>
      <c r="B133" s="1459" t="str">
        <f>B125</f>
        <v>МБУ ДО "Станция детского и юношеского туризма и экскурсии"</v>
      </c>
      <c r="C133" s="663"/>
      <c r="D133" s="663"/>
      <c r="E133" s="752"/>
      <c r="F133" s="752"/>
      <c r="G133" s="752"/>
      <c r="H133" s="752"/>
      <c r="I133" s="752"/>
    </row>
    <row r="134" spans="1:9" ht="15.75" x14ac:dyDescent="0.25">
      <c r="A134" s="1466"/>
      <c r="B134" s="1467" t="s">
        <v>45</v>
      </c>
      <c r="C134" s="1468">
        <f t="shared" ref="C134:I134" si="4">SUM(C133:C133)</f>
        <v>0</v>
      </c>
      <c r="D134" s="1468">
        <f t="shared" si="4"/>
        <v>0</v>
      </c>
      <c r="E134" s="1468">
        <f t="shared" si="4"/>
        <v>0</v>
      </c>
      <c r="F134" s="1468">
        <f t="shared" si="4"/>
        <v>0</v>
      </c>
      <c r="G134" s="1468">
        <f>SUM(G133:G133)</f>
        <v>0</v>
      </c>
      <c r="H134" s="1468">
        <f>SUM(H133:H133)</f>
        <v>0</v>
      </c>
      <c r="I134" s="1468">
        <f t="shared" si="4"/>
        <v>0</v>
      </c>
    </row>
    <row r="135" spans="1:9" ht="15.75" x14ac:dyDescent="0.25">
      <c r="A135" s="28"/>
      <c r="B135" s="27"/>
      <c r="C135" s="27"/>
      <c r="D135" s="27"/>
      <c r="E135" s="27"/>
      <c r="F135" s="27"/>
      <c r="G135" s="182"/>
      <c r="H135" s="378"/>
      <c r="I135" s="468"/>
    </row>
    <row r="136" spans="1:9" ht="15.75" x14ac:dyDescent="0.25">
      <c r="A136" s="28"/>
      <c r="B136" s="27"/>
      <c r="C136" s="27"/>
      <c r="D136" s="27"/>
      <c r="E136" s="27"/>
      <c r="F136" s="27"/>
      <c r="G136" s="182"/>
      <c r="H136" s="378"/>
    </row>
  </sheetData>
  <customSheetViews>
    <customSheetView guid="{30716F4C-E2EB-4CBA-BC4C-E3731007C035}" scale="50" hiddenRows="1" topLeftCell="A6">
      <selection activeCell="A101" sqref="A101:XFD103"/>
      <pageMargins left="0.74803149606299213" right="0.74803149606299213" top="0.24" bottom="0.24" header="0.28000000000000003" footer="0.24"/>
      <pageSetup paperSize="9" scale="55" orientation="portrait" verticalDpi="0" r:id="rId1"/>
      <headerFooter alignWithMargins="0"/>
    </customSheetView>
    <customSheetView guid="{4660ED57-C31A-43C4-A05C-DF263EC238D0}" scale="50" hiddenRows="1" topLeftCell="A6">
      <selection activeCell="A101" sqref="A101:XFD103"/>
      <pageMargins left="0.74803149606299213" right="0.74803149606299213" top="0.24" bottom="0.24" header="0.28000000000000003" footer="0.24"/>
      <pageSetup paperSize="9" scale="55" orientation="portrait" verticalDpi="0" r:id="rId2"/>
      <headerFooter alignWithMargins="0"/>
    </customSheetView>
    <customSheetView guid="{B72699BC-299D-42B7-A978-9B23F399AA23}" scale="50" hiddenRows="1" topLeftCell="A110">
      <selection activeCell="D4" sqref="D4:S119"/>
      <pageMargins left="0.74803149606299213" right="0.74803149606299213" top="0.24" bottom="0.24" header="0.28000000000000003" footer="0.24"/>
      <pageSetup paperSize="9" scale="55" orientation="portrait" verticalDpi="0" r:id="rId3"/>
      <headerFooter alignWithMargins="0"/>
    </customSheetView>
    <customSheetView guid="{0E06F122-7DC3-4CE3-AFC9-AD85662B9271}" scale="50" hiddenRows="1" topLeftCell="A6">
      <selection activeCell="A101" sqref="A101:XFD103"/>
      <pageMargins left="0.74803149606299213" right="0.74803149606299213" top="0.24" bottom="0.24" header="0.28000000000000003" footer="0.24"/>
      <pageSetup paperSize="9" scale="55" orientation="portrait" verticalDpi="0" r:id="rId4"/>
      <headerFooter alignWithMargins="0"/>
    </customSheetView>
  </customSheetViews>
  <mergeCells count="21">
    <mergeCell ref="A1:B1"/>
    <mergeCell ref="C1:F1"/>
    <mergeCell ref="G1:I1"/>
    <mergeCell ref="A2:D2"/>
    <mergeCell ref="A3:D3"/>
    <mergeCell ref="A130:A131"/>
    <mergeCell ref="B130:B131"/>
    <mergeCell ref="I131:I132"/>
    <mergeCell ref="J4:N5"/>
    <mergeCell ref="O4:S5"/>
    <mergeCell ref="A119:B119"/>
    <mergeCell ref="A121:D121"/>
    <mergeCell ref="A122:A124"/>
    <mergeCell ref="B122:B124"/>
    <mergeCell ref="C123:C124"/>
    <mergeCell ref="D123:D124"/>
    <mergeCell ref="A4:A6"/>
    <mergeCell ref="B4:B6"/>
    <mergeCell ref="C4:C6"/>
    <mergeCell ref="I4:I5"/>
    <mergeCell ref="D4:H5"/>
  </mergeCells>
  <pageMargins left="0.74803149606299213" right="0.74803149606299213" top="0.24" bottom="0.24" header="0.28000000000000003" footer="0.24"/>
  <pageSetup paperSize="9" scale="55" orientation="portrait" verticalDpi="0" r:id="rId5"/>
  <headerFooter alignWithMargins="0"/>
  <legacy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104"/>
  <sheetViews>
    <sheetView zoomScaleNormal="100" workbookViewId="0">
      <selection activeCell="F16" sqref="F16:F17"/>
    </sheetView>
  </sheetViews>
  <sheetFormatPr defaultColWidth="9.140625" defaultRowHeight="15" x14ac:dyDescent="0.25"/>
  <cols>
    <col min="1" max="1" width="17.5703125" style="673" customWidth="1"/>
    <col min="2" max="2" width="13.42578125" style="673" customWidth="1"/>
    <col min="3" max="3" width="11.7109375" style="673" customWidth="1"/>
    <col min="4" max="4" width="9.140625" style="673"/>
    <col min="5" max="5" width="12.85546875" style="673" customWidth="1"/>
    <col min="6" max="6" width="11.7109375" style="673" customWidth="1"/>
    <col min="7" max="7" width="10.5703125" style="673" customWidth="1"/>
    <col min="8" max="8" width="14.85546875" style="673" customWidth="1"/>
    <col min="9" max="9" width="9.140625" style="673"/>
    <col min="10" max="10" width="5.42578125" style="673" customWidth="1"/>
    <col min="11" max="11" width="2" style="673" bestFit="1" customWidth="1"/>
    <col min="12" max="12" width="4" style="673" customWidth="1"/>
    <col min="13" max="13" width="3.140625" style="673" customWidth="1"/>
    <col min="14" max="14" width="4.85546875" style="673" customWidth="1"/>
    <col min="15" max="19" width="17.28515625" style="673" customWidth="1"/>
    <col min="20" max="16384" width="9.140625" style="673"/>
  </cols>
  <sheetData>
    <row r="1" spans="1:21" s="2021" customFormat="1" ht="53.25" customHeight="1" x14ac:dyDescent="0.25">
      <c r="A1" s="2424" t="s">
        <v>1922</v>
      </c>
      <c r="B1" s="2425"/>
      <c r="C1" s="2425"/>
      <c r="D1" s="2425"/>
      <c r="E1" s="2425"/>
      <c r="F1" s="2424"/>
      <c r="G1" s="2424"/>
      <c r="H1" s="2424"/>
      <c r="I1" s="2424"/>
      <c r="J1" s="2424"/>
      <c r="K1" s="2424"/>
      <c r="L1" s="2424"/>
      <c r="M1" s="2424"/>
      <c r="N1" s="2424"/>
      <c r="O1" s="2424"/>
      <c r="P1" s="2424"/>
    </row>
    <row r="3" spans="1:21" x14ac:dyDescent="0.25">
      <c r="A3" s="673" t="s">
        <v>1104</v>
      </c>
      <c r="F3" s="674">
        <v>3</v>
      </c>
      <c r="G3" s="673" t="s">
        <v>50</v>
      </c>
      <c r="Q3" s="677"/>
      <c r="R3" s="677" t="s">
        <v>1206</v>
      </c>
      <c r="S3" s="677" t="s">
        <v>1207</v>
      </c>
    </row>
    <row r="4" spans="1:21" x14ac:dyDescent="0.25">
      <c r="A4" s="673" t="s">
        <v>1105</v>
      </c>
      <c r="F4" s="675">
        <v>0.75</v>
      </c>
      <c r="G4" s="673" t="s">
        <v>1106</v>
      </c>
      <c r="Q4" s="677"/>
      <c r="R4" s="677">
        <f>$R$17</f>
        <v>85.5</v>
      </c>
      <c r="S4" s="677">
        <f>$R$21</f>
        <v>97.5</v>
      </c>
    </row>
    <row r="5" spans="1:21" x14ac:dyDescent="0.25">
      <c r="Q5" s="677" t="s">
        <v>1123</v>
      </c>
      <c r="R5" s="789">
        <v>1256.08</v>
      </c>
      <c r="S5" s="789">
        <v>1259.6500000000001</v>
      </c>
    </row>
    <row r="6" spans="1:21" x14ac:dyDescent="0.25">
      <c r="A6" s="673" t="s">
        <v>1107</v>
      </c>
      <c r="Q6" s="677" t="s">
        <v>1652</v>
      </c>
      <c r="R6" s="790">
        <f>$R$4*$R$5*1.2</f>
        <v>128873.80799999999</v>
      </c>
      <c r="S6" s="790">
        <f>$S$4*$S$5*1.2</f>
        <v>147379.05000000002</v>
      </c>
    </row>
    <row r="7" spans="1:21" x14ac:dyDescent="0.25">
      <c r="A7" s="676"/>
      <c r="B7" s="677" t="s">
        <v>1108</v>
      </c>
      <c r="C7" s="677" t="s">
        <v>1109</v>
      </c>
      <c r="D7" s="677" t="s">
        <v>1110</v>
      </c>
      <c r="E7" s="677" t="s">
        <v>1111</v>
      </c>
      <c r="F7" s="677" t="s">
        <v>1112</v>
      </c>
      <c r="G7" s="677" t="s">
        <v>1113</v>
      </c>
      <c r="H7" s="677" t="s">
        <v>1114</v>
      </c>
      <c r="Q7" s="677"/>
      <c r="R7" s="1590">
        <f>MROUND($R$6+$S$6,100)</f>
        <v>276300</v>
      </c>
      <c r="S7" s="1591"/>
      <c r="U7" s="673" t="s">
        <v>1692</v>
      </c>
    </row>
    <row r="8" spans="1:21" s="2021" customFormat="1" x14ac:dyDescent="0.25">
      <c r="A8" s="2022" t="s">
        <v>1115</v>
      </c>
      <c r="B8" s="2023" t="s">
        <v>1653</v>
      </c>
      <c r="C8" s="2023"/>
      <c r="D8" s="2023"/>
      <c r="E8" s="2023"/>
      <c r="F8" s="2023" t="s">
        <v>1653</v>
      </c>
      <c r="G8" s="2023"/>
      <c r="H8" s="2023"/>
      <c r="Q8" s="677"/>
      <c r="R8" s="2426">
        <f>CEILING($R$7,100)/1000</f>
        <v>276.3</v>
      </c>
      <c r="S8" s="2427"/>
      <c r="T8" s="1752">
        <f>R8-E32</f>
        <v>104.30000000000001</v>
      </c>
      <c r="U8" s="2024">
        <f>R7+C37</f>
        <v>290000</v>
      </c>
    </row>
    <row r="9" spans="1:21" s="2021" customFormat="1" x14ac:dyDescent="0.25">
      <c r="A9" s="2025" t="s">
        <v>1116</v>
      </c>
      <c r="B9" s="2023" t="s">
        <v>1653</v>
      </c>
      <c r="C9" s="2023"/>
      <c r="D9" s="2023"/>
      <c r="E9" s="2023"/>
      <c r="F9" s="2023" t="s">
        <v>1653</v>
      </c>
      <c r="G9" s="2023"/>
      <c r="H9" s="2023"/>
    </row>
    <row r="10" spans="1:21" s="2021" customFormat="1" x14ac:dyDescent="0.25">
      <c r="A10" s="2025" t="s">
        <v>1117</v>
      </c>
      <c r="B10" s="2023" t="s">
        <v>1653</v>
      </c>
      <c r="C10" s="2023"/>
      <c r="D10" s="2023"/>
      <c r="E10" s="2023"/>
      <c r="F10" s="2023"/>
      <c r="G10" s="2023"/>
      <c r="H10" s="2023"/>
    </row>
    <row r="11" spans="1:21" x14ac:dyDescent="0.25">
      <c r="A11" s="678"/>
      <c r="B11" s="679"/>
      <c r="C11" s="679"/>
      <c r="D11" s="679"/>
      <c r="E11" s="679"/>
      <c r="F11" s="679"/>
      <c r="G11" s="679"/>
      <c r="H11" s="679"/>
    </row>
    <row r="12" spans="1:21" x14ac:dyDescent="0.25">
      <c r="A12" s="673" t="s">
        <v>1118</v>
      </c>
    </row>
    <row r="13" spans="1:21" x14ac:dyDescent="0.25">
      <c r="A13" s="677"/>
      <c r="B13" s="680" t="s">
        <v>1108</v>
      </c>
      <c r="C13" s="680" t="s">
        <v>1109</v>
      </c>
      <c r="D13" s="680" t="s">
        <v>1110</v>
      </c>
      <c r="E13" s="680" t="s">
        <v>1111</v>
      </c>
      <c r="F13" s="680" t="s">
        <v>1112</v>
      </c>
      <c r="G13" s="680" t="s">
        <v>1113</v>
      </c>
      <c r="H13" s="680" t="s">
        <v>1114</v>
      </c>
      <c r="I13" s="680" t="s">
        <v>44</v>
      </c>
      <c r="J13" s="681" t="s">
        <v>746</v>
      </c>
      <c r="K13" s="682"/>
      <c r="L13" s="681" t="s">
        <v>1119</v>
      </c>
      <c r="M13" s="682"/>
      <c r="N13" s="681" t="s">
        <v>1120</v>
      </c>
      <c r="O13" s="682"/>
      <c r="P13" s="682"/>
    </row>
    <row r="14" spans="1:21" x14ac:dyDescent="0.25">
      <c r="A14" s="390" t="s">
        <v>84</v>
      </c>
      <c r="B14" s="683">
        <f>SUM(B40,B56,B72)</f>
        <v>9</v>
      </c>
      <c r="C14" s="683">
        <f>SUM(C40,C56,C72)</f>
        <v>0</v>
      </c>
      <c r="D14" s="683">
        <f t="shared" ref="D14:I25" si="0">SUM(D40,D56,D72)</f>
        <v>0</v>
      </c>
      <c r="E14" s="683">
        <f t="shared" si="0"/>
        <v>0</v>
      </c>
      <c r="F14" s="683">
        <f t="shared" si="0"/>
        <v>4.5</v>
      </c>
      <c r="G14" s="683">
        <f t="shared" si="0"/>
        <v>0</v>
      </c>
      <c r="H14" s="683">
        <f t="shared" si="0"/>
        <v>0</v>
      </c>
      <c r="I14" s="683">
        <f t="shared" si="0"/>
        <v>13.5</v>
      </c>
      <c r="J14" s="684">
        <f>$F$4</f>
        <v>0.75</v>
      </c>
      <c r="K14" s="685" t="s">
        <v>1081</v>
      </c>
      <c r="L14" s="686">
        <f>$F$3</f>
        <v>3</v>
      </c>
      <c r="M14" s="681" t="s">
        <v>1081</v>
      </c>
      <c r="N14" s="681">
        <f>I14/L14/J14</f>
        <v>6</v>
      </c>
      <c r="O14" s="685" t="s">
        <v>1121</v>
      </c>
      <c r="P14" s="681">
        <f>J14*L14*N14</f>
        <v>13.5</v>
      </c>
    </row>
    <row r="15" spans="1:21" x14ac:dyDescent="0.25">
      <c r="A15" s="390" t="s">
        <v>85</v>
      </c>
      <c r="B15" s="683">
        <f>SUM(B41,B57,B73)</f>
        <v>9</v>
      </c>
      <c r="C15" s="683">
        <f>SUM(C41,C57,C73)</f>
        <v>0</v>
      </c>
      <c r="D15" s="683">
        <f t="shared" si="0"/>
        <v>0</v>
      </c>
      <c r="E15" s="683">
        <f t="shared" si="0"/>
        <v>0</v>
      </c>
      <c r="F15" s="683">
        <f t="shared" si="0"/>
        <v>6</v>
      </c>
      <c r="G15" s="683">
        <f t="shared" si="0"/>
        <v>0</v>
      </c>
      <c r="H15" s="683">
        <f t="shared" si="0"/>
        <v>0</v>
      </c>
      <c r="I15" s="683">
        <f t="shared" si="0"/>
        <v>15</v>
      </c>
      <c r="J15" s="684">
        <f>$F$4</f>
        <v>0.75</v>
      </c>
      <c r="K15" s="685" t="s">
        <v>1081</v>
      </c>
      <c r="L15" s="686">
        <f t="shared" ref="L15:L26" si="1">$F$3</f>
        <v>3</v>
      </c>
      <c r="M15" s="681" t="s">
        <v>1081</v>
      </c>
      <c r="N15" s="681">
        <f>I15/L15/J15</f>
        <v>6.666666666666667</v>
      </c>
      <c r="O15" s="685" t="s">
        <v>1121</v>
      </c>
      <c r="P15" s="681">
        <f>J15*L15*N15</f>
        <v>15</v>
      </c>
    </row>
    <row r="16" spans="1:21" x14ac:dyDescent="0.25">
      <c r="A16" s="390" t="s">
        <v>86</v>
      </c>
      <c r="B16" s="683">
        <f t="shared" ref="B16:C25" si="2">SUM(B42,B58,B74)</f>
        <v>9</v>
      </c>
      <c r="C16" s="683">
        <f t="shared" si="2"/>
        <v>0</v>
      </c>
      <c r="D16" s="683">
        <f t="shared" si="0"/>
        <v>0</v>
      </c>
      <c r="E16" s="683">
        <f t="shared" si="0"/>
        <v>0</v>
      </c>
      <c r="F16" s="683">
        <f t="shared" si="0"/>
        <v>6</v>
      </c>
      <c r="G16" s="683">
        <f t="shared" si="0"/>
        <v>0</v>
      </c>
      <c r="H16" s="683">
        <f t="shared" si="0"/>
        <v>0</v>
      </c>
      <c r="I16" s="683">
        <f t="shared" si="0"/>
        <v>15</v>
      </c>
      <c r="J16" s="684">
        <f>$F$4</f>
        <v>0.75</v>
      </c>
      <c r="K16" s="685" t="s">
        <v>1081</v>
      </c>
      <c r="L16" s="686">
        <f t="shared" si="1"/>
        <v>3</v>
      </c>
      <c r="M16" s="681" t="s">
        <v>1081</v>
      </c>
      <c r="N16" s="681">
        <f>I16/L16/J16</f>
        <v>6.666666666666667</v>
      </c>
      <c r="O16" s="685" t="s">
        <v>1121</v>
      </c>
      <c r="P16" s="681">
        <f>J16*L16*N16</f>
        <v>15</v>
      </c>
    </row>
    <row r="17" spans="1:18" x14ac:dyDescent="0.25">
      <c r="A17" s="390" t="s">
        <v>87</v>
      </c>
      <c r="B17" s="683">
        <f t="shared" si="2"/>
        <v>9</v>
      </c>
      <c r="C17" s="683">
        <f t="shared" si="2"/>
        <v>0</v>
      </c>
      <c r="D17" s="683">
        <f t="shared" si="0"/>
        <v>0</v>
      </c>
      <c r="E17" s="683">
        <f t="shared" si="0"/>
        <v>0</v>
      </c>
      <c r="F17" s="683">
        <f t="shared" si="0"/>
        <v>7.5</v>
      </c>
      <c r="G17" s="683">
        <f t="shared" si="0"/>
        <v>0</v>
      </c>
      <c r="H17" s="683">
        <f t="shared" si="0"/>
        <v>0</v>
      </c>
      <c r="I17" s="683">
        <f t="shared" si="0"/>
        <v>16.5</v>
      </c>
      <c r="J17" s="684">
        <f>$F$4</f>
        <v>0.75</v>
      </c>
      <c r="K17" s="685" t="s">
        <v>1081</v>
      </c>
      <c r="L17" s="686">
        <f t="shared" si="1"/>
        <v>3</v>
      </c>
      <c r="M17" s="681" t="s">
        <v>1081</v>
      </c>
      <c r="N17" s="681">
        <f>I17/L17/J17</f>
        <v>7.333333333333333</v>
      </c>
      <c r="O17" s="685" t="s">
        <v>1121</v>
      </c>
      <c r="P17" s="681">
        <f>J17*L17*N17</f>
        <v>16.5</v>
      </c>
      <c r="R17" s="673">
        <f>SUM(P14:P19)</f>
        <v>85.5</v>
      </c>
    </row>
    <row r="18" spans="1:18" x14ac:dyDescent="0.25">
      <c r="A18" s="677" t="s">
        <v>88</v>
      </c>
      <c r="B18" s="683">
        <f t="shared" si="2"/>
        <v>6.75</v>
      </c>
      <c r="C18" s="683">
        <f>SUM(C44,C60,C76)</f>
        <v>0</v>
      </c>
      <c r="D18" s="683">
        <f t="shared" si="0"/>
        <v>0</v>
      </c>
      <c r="E18" s="683">
        <f t="shared" si="0"/>
        <v>0</v>
      </c>
      <c r="F18" s="683">
        <f t="shared" si="0"/>
        <v>6</v>
      </c>
      <c r="G18" s="683">
        <f t="shared" si="0"/>
        <v>0</v>
      </c>
      <c r="H18" s="683">
        <f t="shared" si="0"/>
        <v>0</v>
      </c>
      <c r="I18" s="683">
        <f t="shared" si="0"/>
        <v>12.75</v>
      </c>
      <c r="J18" s="684">
        <f>$F$4</f>
        <v>0.75</v>
      </c>
      <c r="K18" s="685" t="s">
        <v>1081</v>
      </c>
      <c r="L18" s="686">
        <f t="shared" si="1"/>
        <v>3</v>
      </c>
      <c r="M18" s="681" t="s">
        <v>1081</v>
      </c>
      <c r="N18" s="681">
        <f>I18/L18/J18</f>
        <v>5.666666666666667</v>
      </c>
      <c r="O18" s="685" t="s">
        <v>1121</v>
      </c>
      <c r="P18" s="681">
        <f>J18*L18*N18</f>
        <v>12.75</v>
      </c>
    </row>
    <row r="19" spans="1:18" x14ac:dyDescent="0.25">
      <c r="A19" s="677" t="s">
        <v>89</v>
      </c>
      <c r="B19" s="683">
        <f t="shared" si="2"/>
        <v>6.75</v>
      </c>
      <c r="C19" s="683">
        <f t="shared" si="2"/>
        <v>0</v>
      </c>
      <c r="D19" s="683">
        <f t="shared" si="0"/>
        <v>0</v>
      </c>
      <c r="E19" s="683">
        <f t="shared" si="0"/>
        <v>0</v>
      </c>
      <c r="F19" s="683">
        <f t="shared" si="0"/>
        <v>6</v>
      </c>
      <c r="G19" s="683">
        <f t="shared" si="0"/>
        <v>0</v>
      </c>
      <c r="H19" s="683">
        <f t="shared" si="0"/>
        <v>0</v>
      </c>
      <c r="I19" s="683">
        <f t="shared" si="0"/>
        <v>12.75</v>
      </c>
      <c r="J19" s="684">
        <f t="shared" ref="J19:J26" si="3">$F$4</f>
        <v>0.75</v>
      </c>
      <c r="K19" s="685" t="s">
        <v>1081</v>
      </c>
      <c r="L19" s="686">
        <f t="shared" si="1"/>
        <v>3</v>
      </c>
      <c r="M19" s="681" t="s">
        <v>1081</v>
      </c>
      <c r="N19" s="681">
        <f t="shared" ref="N19:N25" si="4">I19/L19/J19</f>
        <v>5.666666666666667</v>
      </c>
      <c r="O19" s="685" t="s">
        <v>1121</v>
      </c>
      <c r="P19" s="681">
        <f t="shared" ref="P19:P25" si="5">J19*L19*N19</f>
        <v>12.75</v>
      </c>
    </row>
    <row r="20" spans="1:18" x14ac:dyDescent="0.25">
      <c r="A20" s="677" t="s">
        <v>90</v>
      </c>
      <c r="B20" s="683">
        <f t="shared" si="2"/>
        <v>9</v>
      </c>
      <c r="C20" s="683">
        <f t="shared" si="2"/>
        <v>0</v>
      </c>
      <c r="D20" s="683">
        <f t="shared" si="0"/>
        <v>0</v>
      </c>
      <c r="E20" s="683">
        <f t="shared" si="0"/>
        <v>0</v>
      </c>
      <c r="F20" s="683">
        <f t="shared" si="0"/>
        <v>7.5</v>
      </c>
      <c r="G20" s="683">
        <f t="shared" si="0"/>
        <v>0</v>
      </c>
      <c r="H20" s="683">
        <f t="shared" si="0"/>
        <v>0</v>
      </c>
      <c r="I20" s="683">
        <f t="shared" si="0"/>
        <v>16.5</v>
      </c>
      <c r="J20" s="684">
        <f t="shared" si="3"/>
        <v>0.75</v>
      </c>
      <c r="K20" s="685" t="s">
        <v>1081</v>
      </c>
      <c r="L20" s="686">
        <f t="shared" si="1"/>
        <v>3</v>
      </c>
      <c r="M20" s="681" t="s">
        <v>1081</v>
      </c>
      <c r="N20" s="681">
        <f t="shared" si="4"/>
        <v>7.333333333333333</v>
      </c>
      <c r="O20" s="685" t="s">
        <v>1121</v>
      </c>
      <c r="P20" s="681">
        <f t="shared" si="5"/>
        <v>16.5</v>
      </c>
    </row>
    <row r="21" spans="1:18" x14ac:dyDescent="0.25">
      <c r="A21" s="677" t="s">
        <v>91</v>
      </c>
      <c r="B21" s="683">
        <f t="shared" si="2"/>
        <v>11.25</v>
      </c>
      <c r="C21" s="683">
        <f>SUM(C47,C63,C79)</f>
        <v>0</v>
      </c>
      <c r="D21" s="683">
        <f t="shared" si="0"/>
        <v>0</v>
      </c>
      <c r="E21" s="683">
        <f t="shared" si="0"/>
        <v>0</v>
      </c>
      <c r="F21" s="683">
        <f t="shared" si="0"/>
        <v>6</v>
      </c>
      <c r="G21" s="683">
        <f t="shared" si="0"/>
        <v>0</v>
      </c>
      <c r="H21" s="683">
        <f t="shared" si="0"/>
        <v>0</v>
      </c>
      <c r="I21" s="683">
        <f t="shared" si="0"/>
        <v>17.25</v>
      </c>
      <c r="J21" s="684">
        <f t="shared" si="3"/>
        <v>0.75</v>
      </c>
      <c r="K21" s="685" t="s">
        <v>1081</v>
      </c>
      <c r="L21" s="686">
        <f t="shared" si="1"/>
        <v>3</v>
      </c>
      <c r="M21" s="681" t="s">
        <v>1081</v>
      </c>
      <c r="N21" s="681">
        <f t="shared" si="4"/>
        <v>7.666666666666667</v>
      </c>
      <c r="O21" s="685" t="s">
        <v>1121</v>
      </c>
      <c r="P21" s="681">
        <f t="shared" si="5"/>
        <v>17.25</v>
      </c>
      <c r="R21" s="673">
        <f>SUM(P20:P25)</f>
        <v>97.5</v>
      </c>
    </row>
    <row r="22" spans="1:18" x14ac:dyDescent="0.25">
      <c r="A22" s="677" t="s">
        <v>92</v>
      </c>
      <c r="B22" s="683">
        <f t="shared" si="2"/>
        <v>9</v>
      </c>
      <c r="C22" s="683">
        <f t="shared" si="2"/>
        <v>0</v>
      </c>
      <c r="D22" s="683">
        <f t="shared" si="0"/>
        <v>0</v>
      </c>
      <c r="E22" s="683">
        <f t="shared" si="0"/>
        <v>0</v>
      </c>
      <c r="F22" s="683">
        <f t="shared" si="0"/>
        <v>7.5</v>
      </c>
      <c r="G22" s="683">
        <f t="shared" si="0"/>
        <v>0</v>
      </c>
      <c r="H22" s="683">
        <f t="shared" si="0"/>
        <v>0</v>
      </c>
      <c r="I22" s="683">
        <f t="shared" si="0"/>
        <v>16.5</v>
      </c>
      <c r="J22" s="684">
        <f t="shared" si="3"/>
        <v>0.75</v>
      </c>
      <c r="K22" s="685" t="s">
        <v>1081</v>
      </c>
      <c r="L22" s="686">
        <f t="shared" si="1"/>
        <v>3</v>
      </c>
      <c r="M22" s="681" t="s">
        <v>1081</v>
      </c>
      <c r="N22" s="681">
        <f>I22/L22/J22</f>
        <v>7.333333333333333</v>
      </c>
      <c r="O22" s="685" t="s">
        <v>1121</v>
      </c>
      <c r="P22" s="681">
        <f t="shared" si="5"/>
        <v>16.5</v>
      </c>
    </row>
    <row r="23" spans="1:18" x14ac:dyDescent="0.25">
      <c r="A23" s="677" t="s">
        <v>93</v>
      </c>
      <c r="B23" s="683">
        <f t="shared" si="2"/>
        <v>11.25</v>
      </c>
      <c r="C23" s="683">
        <f t="shared" si="2"/>
        <v>0</v>
      </c>
      <c r="D23" s="683">
        <f t="shared" si="0"/>
        <v>0</v>
      </c>
      <c r="E23" s="683">
        <f t="shared" si="0"/>
        <v>0</v>
      </c>
      <c r="F23" s="683">
        <f t="shared" si="0"/>
        <v>6</v>
      </c>
      <c r="G23" s="683">
        <f t="shared" si="0"/>
        <v>0</v>
      </c>
      <c r="H23" s="683">
        <f t="shared" si="0"/>
        <v>0</v>
      </c>
      <c r="I23" s="683">
        <f t="shared" si="0"/>
        <v>17.25</v>
      </c>
      <c r="J23" s="684">
        <f t="shared" si="3"/>
        <v>0.75</v>
      </c>
      <c r="K23" s="685" t="s">
        <v>1081</v>
      </c>
      <c r="L23" s="686">
        <f t="shared" si="1"/>
        <v>3</v>
      </c>
      <c r="M23" s="681" t="s">
        <v>1081</v>
      </c>
      <c r="N23" s="681">
        <f t="shared" si="4"/>
        <v>7.666666666666667</v>
      </c>
      <c r="O23" s="685" t="s">
        <v>1121</v>
      </c>
      <c r="P23" s="681">
        <f t="shared" si="5"/>
        <v>17.25</v>
      </c>
    </row>
    <row r="24" spans="1:18" x14ac:dyDescent="0.25">
      <c r="A24" s="677" t="s">
        <v>94</v>
      </c>
      <c r="B24" s="683">
        <f t="shared" si="2"/>
        <v>9</v>
      </c>
      <c r="C24" s="683">
        <f t="shared" si="2"/>
        <v>0</v>
      </c>
      <c r="D24" s="683">
        <f t="shared" si="0"/>
        <v>0</v>
      </c>
      <c r="E24" s="683">
        <f t="shared" si="0"/>
        <v>0</v>
      </c>
      <c r="F24" s="683">
        <f t="shared" si="0"/>
        <v>4.5</v>
      </c>
      <c r="G24" s="683">
        <f t="shared" si="0"/>
        <v>0</v>
      </c>
      <c r="H24" s="683">
        <f t="shared" si="0"/>
        <v>0</v>
      </c>
      <c r="I24" s="683">
        <f t="shared" si="0"/>
        <v>13.5</v>
      </c>
      <c r="J24" s="684">
        <f t="shared" si="3"/>
        <v>0.75</v>
      </c>
      <c r="K24" s="685" t="s">
        <v>1081</v>
      </c>
      <c r="L24" s="686">
        <f t="shared" si="1"/>
        <v>3</v>
      </c>
      <c r="M24" s="681" t="s">
        <v>1081</v>
      </c>
      <c r="N24" s="681">
        <f t="shared" si="4"/>
        <v>6</v>
      </c>
      <c r="O24" s="685" t="s">
        <v>1121</v>
      </c>
      <c r="P24" s="681">
        <f t="shared" si="5"/>
        <v>13.5</v>
      </c>
    </row>
    <row r="25" spans="1:18" x14ac:dyDescent="0.25">
      <c r="A25" s="677" t="s">
        <v>95</v>
      </c>
      <c r="B25" s="683">
        <f t="shared" si="2"/>
        <v>9</v>
      </c>
      <c r="C25" s="683">
        <f t="shared" si="2"/>
        <v>0</v>
      </c>
      <c r="D25" s="683">
        <f t="shared" si="0"/>
        <v>0</v>
      </c>
      <c r="E25" s="683">
        <f t="shared" si="0"/>
        <v>0</v>
      </c>
      <c r="F25" s="683">
        <f t="shared" si="0"/>
        <v>7.5</v>
      </c>
      <c r="G25" s="683">
        <f t="shared" si="0"/>
        <v>0</v>
      </c>
      <c r="H25" s="683">
        <f t="shared" si="0"/>
        <v>0</v>
      </c>
      <c r="I25" s="683">
        <f t="shared" si="0"/>
        <v>16.5</v>
      </c>
      <c r="J25" s="684">
        <f t="shared" si="3"/>
        <v>0.75</v>
      </c>
      <c r="K25" s="685" t="s">
        <v>1081</v>
      </c>
      <c r="L25" s="686">
        <f t="shared" si="1"/>
        <v>3</v>
      </c>
      <c r="M25" s="681" t="s">
        <v>1081</v>
      </c>
      <c r="N25" s="681">
        <f t="shared" si="4"/>
        <v>7.333333333333333</v>
      </c>
      <c r="O25" s="685" t="s">
        <v>1121</v>
      </c>
      <c r="P25" s="681">
        <f t="shared" si="5"/>
        <v>16.5</v>
      </c>
    </row>
    <row r="26" spans="1:18" x14ac:dyDescent="0.25">
      <c r="A26" s="677" t="s">
        <v>44</v>
      </c>
      <c r="B26" s="687">
        <f t="shared" ref="B26:H26" si="6">SUM(B14:B25)</f>
        <v>108</v>
      </c>
      <c r="C26" s="687">
        <f t="shared" si="6"/>
        <v>0</v>
      </c>
      <c r="D26" s="687">
        <f t="shared" si="6"/>
        <v>0</v>
      </c>
      <c r="E26" s="687">
        <f t="shared" si="6"/>
        <v>0</v>
      </c>
      <c r="F26" s="687">
        <f t="shared" si="6"/>
        <v>75</v>
      </c>
      <c r="G26" s="687">
        <f t="shared" si="6"/>
        <v>0</v>
      </c>
      <c r="H26" s="687">
        <f t="shared" si="6"/>
        <v>0</v>
      </c>
      <c r="I26" s="688">
        <f>SUM(B26:H26)</f>
        <v>183</v>
      </c>
      <c r="J26" s="684">
        <f t="shared" si="3"/>
        <v>0.75</v>
      </c>
      <c r="K26" s="685" t="s">
        <v>1081</v>
      </c>
      <c r="L26" s="686">
        <f t="shared" si="1"/>
        <v>3</v>
      </c>
      <c r="M26" s="681" t="s">
        <v>1081</v>
      </c>
      <c r="N26" s="681">
        <f>I26/L26/J26</f>
        <v>81.333333333333329</v>
      </c>
      <c r="O26" s="685" t="s">
        <v>1121</v>
      </c>
      <c r="P26" s="689">
        <f>J26*L26*N26</f>
        <v>183</v>
      </c>
    </row>
    <row r="27" spans="1:18" x14ac:dyDescent="0.25">
      <c r="A27" s="678"/>
      <c r="B27" s="690"/>
      <c r="C27" s="690"/>
      <c r="D27" s="690"/>
      <c r="E27" s="690"/>
      <c r="F27" s="690"/>
      <c r="G27" s="690"/>
      <c r="H27" s="690"/>
      <c r="I27" s="691"/>
      <c r="J27" s="684"/>
      <c r="K27" s="685"/>
      <c r="L27" s="686"/>
      <c r="M27" s="681"/>
      <c r="N27" s="681"/>
      <c r="O27" s="685"/>
      <c r="P27" s="689"/>
    </row>
    <row r="28" spans="1:18" x14ac:dyDescent="0.25">
      <c r="A28" s="678" t="s">
        <v>1208</v>
      </c>
      <c r="B28" s="690"/>
      <c r="C28" s="690"/>
      <c r="D28" s="690"/>
      <c r="E28" s="690"/>
      <c r="F28" s="690"/>
      <c r="G28" s="690"/>
      <c r="H28" s="690"/>
      <c r="I28" s="691"/>
      <c r="J28" s="684"/>
      <c r="K28" s="685"/>
      <c r="L28" s="686"/>
      <c r="M28" s="681"/>
      <c r="N28" s="681"/>
      <c r="O28" s="685"/>
      <c r="P28" s="689"/>
    </row>
    <row r="29" spans="1:18" x14ac:dyDescent="0.25">
      <c r="A29" s="673" t="s">
        <v>1122</v>
      </c>
      <c r="E29" s="692">
        <f>I26</f>
        <v>183</v>
      </c>
      <c r="F29" s="673" t="s">
        <v>1106</v>
      </c>
    </row>
    <row r="30" spans="1:18" x14ac:dyDescent="0.25">
      <c r="A30" s="673" t="s">
        <v>1123</v>
      </c>
      <c r="E30" s="1586">
        <v>954.37</v>
      </c>
      <c r="F30" s="673" t="s">
        <v>244</v>
      </c>
    </row>
    <row r="31" spans="1:18" x14ac:dyDescent="0.25">
      <c r="A31" s="673" t="s">
        <v>1124</v>
      </c>
      <c r="E31" s="692">
        <f>E29*E30*1.2</f>
        <v>209579.65199999997</v>
      </c>
      <c r="F31" s="673" t="s">
        <v>244</v>
      </c>
    </row>
    <row r="32" spans="1:18" x14ac:dyDescent="0.25">
      <c r="A32" s="673" t="s">
        <v>1125</v>
      </c>
      <c r="E32" s="693">
        <v>172</v>
      </c>
      <c r="F32" s="673" t="s">
        <v>1106</v>
      </c>
    </row>
    <row r="33" spans="1:16" x14ac:dyDescent="0.25">
      <c r="A33" s="673" t="s">
        <v>1126</v>
      </c>
      <c r="E33" s="2026">
        <f>E32-E29</f>
        <v>-11</v>
      </c>
    </row>
    <row r="34" spans="1:16" x14ac:dyDescent="0.25">
      <c r="E34" s="694"/>
    </row>
    <row r="35" spans="1:16" x14ac:dyDescent="0.25">
      <c r="A35" s="678" t="s">
        <v>1209</v>
      </c>
      <c r="B35" s="690"/>
      <c r="C35" s="690"/>
      <c r="D35" s="690"/>
      <c r="E35" s="690"/>
      <c r="F35" s="690"/>
      <c r="G35" s="690"/>
      <c r="H35" s="690"/>
      <c r="I35" s="695"/>
      <c r="J35" s="684"/>
      <c r="K35" s="685"/>
      <c r="L35" s="686"/>
      <c r="M35" s="681"/>
      <c r="N35" s="681"/>
      <c r="O35" s="685"/>
      <c r="P35" s="681"/>
    </row>
    <row r="36" spans="1:16" ht="45" x14ac:dyDescent="0.25">
      <c r="A36" s="791" t="s">
        <v>1210</v>
      </c>
      <c r="B36" s="683" t="s">
        <v>1211</v>
      </c>
      <c r="C36" s="683" t="s">
        <v>594</v>
      </c>
      <c r="D36" s="690"/>
      <c r="E36" s="690"/>
      <c r="F36" s="690"/>
      <c r="G36" s="690"/>
      <c r="H36" s="690"/>
      <c r="I36" s="695"/>
      <c r="J36" s="684"/>
      <c r="K36" s="685"/>
      <c r="L36" s="686"/>
      <c r="M36" s="681"/>
      <c r="N36" s="681"/>
      <c r="O36" s="685"/>
      <c r="P36" s="681"/>
    </row>
    <row r="37" spans="1:16" x14ac:dyDescent="0.25">
      <c r="A37" s="2023">
        <v>12</v>
      </c>
      <c r="B37" s="1587">
        <f>E30</f>
        <v>954.37</v>
      </c>
      <c r="C37" s="792">
        <f>MROUND(A37*B37*1.2,100)</f>
        <v>13700</v>
      </c>
      <c r="D37" s="678"/>
      <c r="E37" s="678"/>
      <c r="F37" s="678"/>
      <c r="G37" s="678"/>
      <c r="H37" s="678"/>
      <c r="I37" s="696"/>
    </row>
    <row r="38" spans="1:16" s="697" customFormat="1" hidden="1" x14ac:dyDescent="0.25">
      <c r="A38" s="793" t="s">
        <v>1127</v>
      </c>
      <c r="B38" s="794"/>
      <c r="C38" s="794"/>
    </row>
    <row r="39" spans="1:16" hidden="1" x14ac:dyDescent="0.25">
      <c r="A39" s="677"/>
      <c r="B39" s="677" t="s">
        <v>1108</v>
      </c>
      <c r="C39" s="677" t="s">
        <v>1109</v>
      </c>
      <c r="D39" s="795" t="s">
        <v>1110</v>
      </c>
      <c r="E39" s="677" t="s">
        <v>1111</v>
      </c>
      <c r="F39" s="677" t="s">
        <v>1112</v>
      </c>
      <c r="G39" s="677" t="s">
        <v>1113</v>
      </c>
      <c r="H39" s="677" t="s">
        <v>1114</v>
      </c>
      <c r="I39" s="677" t="s">
        <v>44</v>
      </c>
    </row>
    <row r="40" spans="1:16" hidden="1" x14ac:dyDescent="0.25">
      <c r="A40" s="390" t="s">
        <v>84</v>
      </c>
      <c r="B40" s="698">
        <f t="shared" ref="B40:H51" si="7">IF(B$8="да",$F$4*B88,"")</f>
        <v>3</v>
      </c>
      <c r="C40" s="698" t="str">
        <f t="shared" si="7"/>
        <v/>
      </c>
      <c r="D40" s="796" t="str">
        <f t="shared" si="7"/>
        <v/>
      </c>
      <c r="E40" s="698" t="str">
        <f t="shared" si="7"/>
        <v/>
      </c>
      <c r="F40" s="698">
        <f t="shared" si="7"/>
        <v>2.25</v>
      </c>
      <c r="G40" s="698" t="str">
        <f t="shared" si="7"/>
        <v/>
      </c>
      <c r="H40" s="698" t="str">
        <f t="shared" si="7"/>
        <v/>
      </c>
      <c r="I40" s="698">
        <f>SUM(B40:H40)</f>
        <v>5.25</v>
      </c>
      <c r="J40" s="684">
        <f>$F$4</f>
        <v>0.75</v>
      </c>
      <c r="K40" s="685" t="s">
        <v>1081</v>
      </c>
      <c r="L40" s="686">
        <v>1</v>
      </c>
      <c r="M40" s="681" t="s">
        <v>1081</v>
      </c>
      <c r="N40" s="681">
        <f t="shared" ref="N40:N52" si="8">I40/L40/J40</f>
        <v>7</v>
      </c>
      <c r="O40" s="685" t="s">
        <v>1121</v>
      </c>
      <c r="P40" s="681">
        <f>J40*L40*N40</f>
        <v>5.25</v>
      </c>
    </row>
    <row r="41" spans="1:16" hidden="1" x14ac:dyDescent="0.25">
      <c r="A41" s="390" t="s">
        <v>85</v>
      </c>
      <c r="B41" s="698">
        <f t="shared" si="7"/>
        <v>3</v>
      </c>
      <c r="C41" s="698" t="str">
        <f t="shared" si="7"/>
        <v/>
      </c>
      <c r="D41" s="796" t="str">
        <f t="shared" si="7"/>
        <v/>
      </c>
      <c r="E41" s="698" t="str">
        <f t="shared" si="7"/>
        <v/>
      </c>
      <c r="F41" s="698">
        <f t="shared" si="7"/>
        <v>3</v>
      </c>
      <c r="G41" s="698" t="str">
        <f t="shared" si="7"/>
        <v/>
      </c>
      <c r="H41" s="698" t="str">
        <f t="shared" si="7"/>
        <v/>
      </c>
      <c r="I41" s="698">
        <f>SUM(B41:H41)</f>
        <v>6</v>
      </c>
      <c r="J41" s="684">
        <f>$F$4</f>
        <v>0.75</v>
      </c>
      <c r="K41" s="685" t="s">
        <v>1081</v>
      </c>
      <c r="L41" s="686">
        <v>1</v>
      </c>
      <c r="M41" s="681" t="s">
        <v>1081</v>
      </c>
      <c r="N41" s="681">
        <f t="shared" si="8"/>
        <v>8</v>
      </c>
      <c r="O41" s="685" t="s">
        <v>1121</v>
      </c>
      <c r="P41" s="681">
        <f>J41*L41*N41</f>
        <v>6</v>
      </c>
    </row>
    <row r="42" spans="1:16" hidden="1" x14ac:dyDescent="0.25">
      <c r="A42" s="390" t="s">
        <v>86</v>
      </c>
      <c r="B42" s="698">
        <f t="shared" si="7"/>
        <v>3</v>
      </c>
      <c r="C42" s="698" t="str">
        <f t="shared" si="7"/>
        <v/>
      </c>
      <c r="D42" s="796" t="str">
        <f t="shared" si="7"/>
        <v/>
      </c>
      <c r="E42" s="698" t="str">
        <f t="shared" si="7"/>
        <v/>
      </c>
      <c r="F42" s="698">
        <f t="shared" si="7"/>
        <v>3</v>
      </c>
      <c r="G42" s="698" t="str">
        <f t="shared" si="7"/>
        <v/>
      </c>
      <c r="H42" s="698" t="str">
        <f t="shared" si="7"/>
        <v/>
      </c>
      <c r="I42" s="698">
        <f>SUM(B42:H42)</f>
        <v>6</v>
      </c>
      <c r="J42" s="684">
        <f>$F$4</f>
        <v>0.75</v>
      </c>
      <c r="K42" s="685" t="s">
        <v>1081</v>
      </c>
      <c r="L42" s="686">
        <v>1</v>
      </c>
      <c r="M42" s="681" t="s">
        <v>1081</v>
      </c>
      <c r="N42" s="681">
        <f t="shared" si="8"/>
        <v>8</v>
      </c>
      <c r="O42" s="685" t="s">
        <v>1121</v>
      </c>
      <c r="P42" s="681">
        <f>J42*L42*N42</f>
        <v>6</v>
      </c>
    </row>
    <row r="43" spans="1:16" hidden="1" x14ac:dyDescent="0.25">
      <c r="A43" s="390" t="s">
        <v>87</v>
      </c>
      <c r="B43" s="698">
        <f t="shared" si="7"/>
        <v>3</v>
      </c>
      <c r="C43" s="698" t="str">
        <f t="shared" si="7"/>
        <v/>
      </c>
      <c r="D43" s="796" t="str">
        <f t="shared" si="7"/>
        <v/>
      </c>
      <c r="E43" s="698" t="str">
        <f t="shared" si="7"/>
        <v/>
      </c>
      <c r="F43" s="698">
        <f t="shared" si="7"/>
        <v>3.75</v>
      </c>
      <c r="G43" s="698" t="str">
        <f t="shared" si="7"/>
        <v/>
      </c>
      <c r="H43" s="698" t="str">
        <f t="shared" si="7"/>
        <v/>
      </c>
      <c r="I43" s="698">
        <f>SUM(B43:H43)</f>
        <v>6.75</v>
      </c>
      <c r="J43" s="684">
        <f>$F$4</f>
        <v>0.75</v>
      </c>
      <c r="K43" s="685" t="s">
        <v>1081</v>
      </c>
      <c r="L43" s="686">
        <v>1</v>
      </c>
      <c r="M43" s="681" t="s">
        <v>1081</v>
      </c>
      <c r="N43" s="681">
        <f t="shared" si="8"/>
        <v>9</v>
      </c>
      <c r="O43" s="685" t="s">
        <v>1121</v>
      </c>
      <c r="P43" s="681">
        <f>J43*L43*N43</f>
        <v>6.75</v>
      </c>
    </row>
    <row r="44" spans="1:16" hidden="1" x14ac:dyDescent="0.25">
      <c r="A44" s="677" t="s">
        <v>88</v>
      </c>
      <c r="B44" s="698">
        <f t="shared" si="7"/>
        <v>2.25</v>
      </c>
      <c r="C44" s="698" t="str">
        <f t="shared" si="7"/>
        <v/>
      </c>
      <c r="D44" s="796" t="str">
        <f t="shared" si="7"/>
        <v/>
      </c>
      <c r="E44" s="698" t="str">
        <f t="shared" si="7"/>
        <v/>
      </c>
      <c r="F44" s="698">
        <f t="shared" si="7"/>
        <v>3</v>
      </c>
      <c r="G44" s="698" t="str">
        <f t="shared" si="7"/>
        <v/>
      </c>
      <c r="H44" s="698" t="str">
        <f t="shared" si="7"/>
        <v/>
      </c>
      <c r="I44" s="698">
        <f t="shared" ref="I44:I51" si="9">SUM(B44:H44)</f>
        <v>5.25</v>
      </c>
      <c r="J44" s="684">
        <f>$F$4</f>
        <v>0.75</v>
      </c>
      <c r="K44" s="685" t="s">
        <v>1081</v>
      </c>
      <c r="L44" s="686">
        <v>1</v>
      </c>
      <c r="M44" s="681" t="s">
        <v>1081</v>
      </c>
      <c r="N44" s="681">
        <f t="shared" si="8"/>
        <v>7</v>
      </c>
      <c r="O44" s="685" t="s">
        <v>1121</v>
      </c>
      <c r="P44" s="681">
        <f>J44*L44*N44</f>
        <v>5.25</v>
      </c>
    </row>
    <row r="45" spans="1:16" hidden="1" x14ac:dyDescent="0.25">
      <c r="A45" s="677" t="s">
        <v>89</v>
      </c>
      <c r="B45" s="698">
        <f t="shared" si="7"/>
        <v>2.25</v>
      </c>
      <c r="C45" s="698" t="str">
        <f t="shared" si="7"/>
        <v/>
      </c>
      <c r="D45" s="796" t="str">
        <f t="shared" si="7"/>
        <v/>
      </c>
      <c r="E45" s="698" t="str">
        <f t="shared" si="7"/>
        <v/>
      </c>
      <c r="F45" s="698">
        <f t="shared" si="7"/>
        <v>3</v>
      </c>
      <c r="G45" s="698" t="str">
        <f t="shared" si="7"/>
        <v/>
      </c>
      <c r="H45" s="698" t="str">
        <f t="shared" si="7"/>
        <v/>
      </c>
      <c r="I45" s="698">
        <f t="shared" si="9"/>
        <v>5.25</v>
      </c>
      <c r="J45" s="684">
        <f t="shared" ref="J45:J52" si="10">$F$4</f>
        <v>0.75</v>
      </c>
      <c r="K45" s="685" t="s">
        <v>1081</v>
      </c>
      <c r="L45" s="686">
        <v>1</v>
      </c>
      <c r="M45" s="681" t="s">
        <v>1081</v>
      </c>
      <c r="N45" s="681">
        <f t="shared" si="8"/>
        <v>7</v>
      </c>
      <c r="O45" s="685" t="s">
        <v>1121</v>
      </c>
      <c r="P45" s="681">
        <f t="shared" ref="P45:P52" si="11">J45*L45*N45</f>
        <v>5.25</v>
      </c>
    </row>
    <row r="46" spans="1:16" hidden="1" x14ac:dyDescent="0.25">
      <c r="A46" s="677" t="s">
        <v>90</v>
      </c>
      <c r="B46" s="698">
        <f t="shared" si="7"/>
        <v>3</v>
      </c>
      <c r="C46" s="698" t="str">
        <f t="shared" si="7"/>
        <v/>
      </c>
      <c r="D46" s="796" t="str">
        <f t="shared" si="7"/>
        <v/>
      </c>
      <c r="E46" s="698" t="str">
        <f t="shared" si="7"/>
        <v/>
      </c>
      <c r="F46" s="698">
        <f t="shared" si="7"/>
        <v>3.75</v>
      </c>
      <c r="G46" s="698" t="str">
        <f t="shared" si="7"/>
        <v/>
      </c>
      <c r="H46" s="698" t="str">
        <f t="shared" si="7"/>
        <v/>
      </c>
      <c r="I46" s="698">
        <f t="shared" si="9"/>
        <v>6.75</v>
      </c>
      <c r="J46" s="684">
        <f t="shared" si="10"/>
        <v>0.75</v>
      </c>
      <c r="K46" s="685" t="s">
        <v>1081</v>
      </c>
      <c r="L46" s="686">
        <v>1</v>
      </c>
      <c r="M46" s="681" t="s">
        <v>1081</v>
      </c>
      <c r="N46" s="681">
        <f t="shared" si="8"/>
        <v>9</v>
      </c>
      <c r="O46" s="685" t="s">
        <v>1121</v>
      </c>
      <c r="P46" s="681">
        <f t="shared" si="11"/>
        <v>6.75</v>
      </c>
    </row>
    <row r="47" spans="1:16" hidden="1" x14ac:dyDescent="0.25">
      <c r="A47" s="677" t="s">
        <v>91</v>
      </c>
      <c r="B47" s="698">
        <f t="shared" si="7"/>
        <v>3.75</v>
      </c>
      <c r="C47" s="698" t="str">
        <f t="shared" si="7"/>
        <v/>
      </c>
      <c r="D47" s="796" t="str">
        <f t="shared" si="7"/>
        <v/>
      </c>
      <c r="E47" s="698" t="str">
        <f t="shared" si="7"/>
        <v/>
      </c>
      <c r="F47" s="698">
        <f t="shared" si="7"/>
        <v>3</v>
      </c>
      <c r="G47" s="698" t="str">
        <f t="shared" si="7"/>
        <v/>
      </c>
      <c r="H47" s="698" t="str">
        <f t="shared" si="7"/>
        <v/>
      </c>
      <c r="I47" s="698">
        <f t="shared" si="9"/>
        <v>6.75</v>
      </c>
      <c r="J47" s="684">
        <f t="shared" si="10"/>
        <v>0.75</v>
      </c>
      <c r="K47" s="685" t="s">
        <v>1081</v>
      </c>
      <c r="L47" s="686">
        <v>1</v>
      </c>
      <c r="M47" s="681" t="s">
        <v>1081</v>
      </c>
      <c r="N47" s="681">
        <f t="shared" si="8"/>
        <v>9</v>
      </c>
      <c r="O47" s="685" t="s">
        <v>1121</v>
      </c>
      <c r="P47" s="681">
        <f t="shared" si="11"/>
        <v>6.75</v>
      </c>
    </row>
    <row r="48" spans="1:16" hidden="1" x14ac:dyDescent="0.25">
      <c r="A48" s="677" t="s">
        <v>92</v>
      </c>
      <c r="B48" s="698">
        <f t="shared" si="7"/>
        <v>3</v>
      </c>
      <c r="C48" s="698" t="str">
        <f t="shared" si="7"/>
        <v/>
      </c>
      <c r="D48" s="796" t="str">
        <f t="shared" si="7"/>
        <v/>
      </c>
      <c r="E48" s="698" t="str">
        <f t="shared" si="7"/>
        <v/>
      </c>
      <c r="F48" s="698">
        <f t="shared" si="7"/>
        <v>3.75</v>
      </c>
      <c r="G48" s="698" t="str">
        <f t="shared" si="7"/>
        <v/>
      </c>
      <c r="H48" s="698" t="str">
        <f t="shared" si="7"/>
        <v/>
      </c>
      <c r="I48" s="698">
        <f t="shared" si="9"/>
        <v>6.75</v>
      </c>
      <c r="J48" s="684">
        <f t="shared" si="10"/>
        <v>0.75</v>
      </c>
      <c r="K48" s="685" t="s">
        <v>1081</v>
      </c>
      <c r="L48" s="686">
        <v>1</v>
      </c>
      <c r="M48" s="681" t="s">
        <v>1081</v>
      </c>
      <c r="N48" s="681">
        <f t="shared" si="8"/>
        <v>9</v>
      </c>
      <c r="O48" s="685" t="s">
        <v>1121</v>
      </c>
      <c r="P48" s="681">
        <f t="shared" si="11"/>
        <v>6.75</v>
      </c>
    </row>
    <row r="49" spans="1:16" hidden="1" x14ac:dyDescent="0.25">
      <c r="A49" s="677" t="s">
        <v>93</v>
      </c>
      <c r="B49" s="698">
        <f t="shared" si="7"/>
        <v>3.75</v>
      </c>
      <c r="C49" s="698" t="str">
        <f t="shared" si="7"/>
        <v/>
      </c>
      <c r="D49" s="796" t="str">
        <f t="shared" si="7"/>
        <v/>
      </c>
      <c r="E49" s="698" t="str">
        <f t="shared" si="7"/>
        <v/>
      </c>
      <c r="F49" s="698">
        <f t="shared" si="7"/>
        <v>3</v>
      </c>
      <c r="G49" s="698" t="str">
        <f t="shared" si="7"/>
        <v/>
      </c>
      <c r="H49" s="698" t="str">
        <f t="shared" si="7"/>
        <v/>
      </c>
      <c r="I49" s="698">
        <f t="shared" si="9"/>
        <v>6.75</v>
      </c>
      <c r="J49" s="684">
        <f t="shared" si="10"/>
        <v>0.75</v>
      </c>
      <c r="K49" s="685" t="s">
        <v>1081</v>
      </c>
      <c r="L49" s="686">
        <v>1</v>
      </c>
      <c r="M49" s="681" t="s">
        <v>1081</v>
      </c>
      <c r="N49" s="681">
        <f t="shared" si="8"/>
        <v>9</v>
      </c>
      <c r="O49" s="685" t="s">
        <v>1121</v>
      </c>
      <c r="P49" s="681">
        <f t="shared" si="11"/>
        <v>6.75</v>
      </c>
    </row>
    <row r="50" spans="1:16" hidden="1" x14ac:dyDescent="0.25">
      <c r="A50" s="677" t="s">
        <v>94</v>
      </c>
      <c r="B50" s="698">
        <f t="shared" si="7"/>
        <v>3</v>
      </c>
      <c r="C50" s="698" t="str">
        <f t="shared" si="7"/>
        <v/>
      </c>
      <c r="D50" s="796" t="str">
        <f t="shared" si="7"/>
        <v/>
      </c>
      <c r="E50" s="698" t="str">
        <f t="shared" si="7"/>
        <v/>
      </c>
      <c r="F50" s="698">
        <f t="shared" si="7"/>
        <v>2.25</v>
      </c>
      <c r="G50" s="698" t="str">
        <f t="shared" si="7"/>
        <v/>
      </c>
      <c r="H50" s="698" t="str">
        <f t="shared" si="7"/>
        <v/>
      </c>
      <c r="I50" s="698">
        <f t="shared" si="9"/>
        <v>5.25</v>
      </c>
      <c r="J50" s="684">
        <f t="shared" si="10"/>
        <v>0.75</v>
      </c>
      <c r="K50" s="685" t="s">
        <v>1081</v>
      </c>
      <c r="L50" s="686">
        <v>1</v>
      </c>
      <c r="M50" s="681" t="s">
        <v>1081</v>
      </c>
      <c r="N50" s="681">
        <f t="shared" si="8"/>
        <v>7</v>
      </c>
      <c r="O50" s="685" t="s">
        <v>1121</v>
      </c>
      <c r="P50" s="681">
        <f t="shared" si="11"/>
        <v>5.25</v>
      </c>
    </row>
    <row r="51" spans="1:16" hidden="1" x14ac:dyDescent="0.25">
      <c r="A51" s="677" t="s">
        <v>95</v>
      </c>
      <c r="B51" s="698">
        <f t="shared" si="7"/>
        <v>3</v>
      </c>
      <c r="C51" s="698" t="str">
        <f t="shared" si="7"/>
        <v/>
      </c>
      <c r="D51" s="796" t="str">
        <f t="shared" si="7"/>
        <v/>
      </c>
      <c r="E51" s="698" t="str">
        <f t="shared" si="7"/>
        <v/>
      </c>
      <c r="F51" s="698">
        <f t="shared" si="7"/>
        <v>3.75</v>
      </c>
      <c r="G51" s="698" t="str">
        <f t="shared" si="7"/>
        <v/>
      </c>
      <c r="H51" s="698" t="str">
        <f t="shared" si="7"/>
        <v/>
      </c>
      <c r="I51" s="698">
        <f t="shared" si="9"/>
        <v>6.75</v>
      </c>
      <c r="J51" s="684">
        <f t="shared" si="10"/>
        <v>0.75</v>
      </c>
      <c r="K51" s="685" t="s">
        <v>1081</v>
      </c>
      <c r="L51" s="686">
        <v>1</v>
      </c>
      <c r="M51" s="681" t="s">
        <v>1081</v>
      </c>
      <c r="N51" s="681">
        <f t="shared" si="8"/>
        <v>9</v>
      </c>
      <c r="O51" s="685" t="s">
        <v>1121</v>
      </c>
      <c r="P51" s="681">
        <f t="shared" si="11"/>
        <v>6.75</v>
      </c>
    </row>
    <row r="52" spans="1:16" hidden="1" x14ac:dyDescent="0.25">
      <c r="A52" s="677" t="s">
        <v>44</v>
      </c>
      <c r="B52" s="687">
        <f>SUM(B40:B51)</f>
        <v>36</v>
      </c>
      <c r="C52" s="687">
        <f t="shared" ref="C52:H52" si="12">SUM(C40:C51)</f>
        <v>0</v>
      </c>
      <c r="D52" s="797">
        <f t="shared" si="12"/>
        <v>0</v>
      </c>
      <c r="E52" s="687">
        <f t="shared" si="12"/>
        <v>0</v>
      </c>
      <c r="F52" s="687">
        <f t="shared" si="12"/>
        <v>37.5</v>
      </c>
      <c r="G52" s="687">
        <f t="shared" si="12"/>
        <v>0</v>
      </c>
      <c r="H52" s="687">
        <f t="shared" si="12"/>
        <v>0</v>
      </c>
      <c r="I52" s="698">
        <f>SUM(B52:H52)</f>
        <v>73.5</v>
      </c>
      <c r="J52" s="684">
        <f t="shared" si="10"/>
        <v>0.75</v>
      </c>
      <c r="K52" s="685" t="s">
        <v>1081</v>
      </c>
      <c r="L52" s="686">
        <v>1</v>
      </c>
      <c r="M52" s="681" t="s">
        <v>1081</v>
      </c>
      <c r="N52" s="681">
        <f t="shared" si="8"/>
        <v>98</v>
      </c>
      <c r="O52" s="685" t="s">
        <v>1121</v>
      </c>
      <c r="P52" s="689">
        <f t="shared" si="11"/>
        <v>73.5</v>
      </c>
    </row>
    <row r="53" spans="1:16" hidden="1" x14ac:dyDescent="0.25">
      <c r="A53" s="677"/>
      <c r="B53" s="698"/>
      <c r="C53" s="698"/>
      <c r="D53" s="696"/>
      <c r="E53" s="696"/>
      <c r="F53" s="696"/>
      <c r="G53" s="696"/>
      <c r="H53" s="696"/>
      <c r="I53" s="696"/>
    </row>
    <row r="54" spans="1:16" hidden="1" x14ac:dyDescent="0.25">
      <c r="A54" s="798" t="s">
        <v>1128</v>
      </c>
      <c r="B54" s="687"/>
      <c r="C54" s="687"/>
      <c r="D54" s="690"/>
      <c r="E54" s="690"/>
      <c r="F54" s="690"/>
      <c r="G54" s="690"/>
      <c r="H54" s="690"/>
      <c r="I54" s="699"/>
    </row>
    <row r="55" spans="1:16" hidden="1" x14ac:dyDescent="0.25">
      <c r="A55" s="677"/>
      <c r="B55" s="698" t="s">
        <v>1108</v>
      </c>
      <c r="C55" s="698" t="s">
        <v>1109</v>
      </c>
      <c r="D55" s="796" t="s">
        <v>1110</v>
      </c>
      <c r="E55" s="698" t="s">
        <v>1111</v>
      </c>
      <c r="F55" s="698" t="s">
        <v>1112</v>
      </c>
      <c r="G55" s="698" t="s">
        <v>1113</v>
      </c>
      <c r="H55" s="698" t="s">
        <v>1114</v>
      </c>
      <c r="I55" s="698" t="s">
        <v>44</v>
      </c>
    </row>
    <row r="56" spans="1:16" hidden="1" x14ac:dyDescent="0.25">
      <c r="A56" s="390" t="s">
        <v>84</v>
      </c>
      <c r="B56" s="698">
        <f t="shared" ref="B56:H67" si="13">IF(B$9="да",$F$4*B88,"")</f>
        <v>3</v>
      </c>
      <c r="C56" s="698" t="str">
        <f t="shared" si="13"/>
        <v/>
      </c>
      <c r="D56" s="796" t="str">
        <f t="shared" si="13"/>
        <v/>
      </c>
      <c r="E56" s="698" t="str">
        <f t="shared" si="13"/>
        <v/>
      </c>
      <c r="F56" s="698">
        <f t="shared" si="13"/>
        <v>2.25</v>
      </c>
      <c r="G56" s="698" t="str">
        <f t="shared" si="13"/>
        <v/>
      </c>
      <c r="H56" s="698" t="str">
        <f t="shared" si="13"/>
        <v/>
      </c>
      <c r="I56" s="698">
        <f t="shared" ref="I56:I67" si="14">SUM(B56:H56)</f>
        <v>5.25</v>
      </c>
      <c r="J56" s="684">
        <f>$F$4</f>
        <v>0.75</v>
      </c>
      <c r="K56" s="685" t="s">
        <v>1081</v>
      </c>
      <c r="L56" s="686">
        <v>1</v>
      </c>
      <c r="M56" s="681" t="s">
        <v>1081</v>
      </c>
      <c r="N56" s="681">
        <f t="shared" ref="N56:N68" si="15">I56/L56/J56</f>
        <v>7</v>
      </c>
      <c r="O56" s="685" t="s">
        <v>1121</v>
      </c>
      <c r="P56" s="681">
        <f>J56*L56*N56</f>
        <v>5.25</v>
      </c>
    </row>
    <row r="57" spans="1:16" hidden="1" x14ac:dyDescent="0.25">
      <c r="A57" s="390" t="s">
        <v>85</v>
      </c>
      <c r="B57" s="698">
        <f t="shared" si="13"/>
        <v>3</v>
      </c>
      <c r="C57" s="698" t="str">
        <f t="shared" si="13"/>
        <v/>
      </c>
      <c r="D57" s="796" t="str">
        <f t="shared" si="13"/>
        <v/>
      </c>
      <c r="E57" s="698" t="str">
        <f t="shared" si="13"/>
        <v/>
      </c>
      <c r="F57" s="698">
        <f t="shared" si="13"/>
        <v>3</v>
      </c>
      <c r="G57" s="698" t="str">
        <f t="shared" si="13"/>
        <v/>
      </c>
      <c r="H57" s="698" t="str">
        <f t="shared" si="13"/>
        <v/>
      </c>
      <c r="I57" s="698">
        <f t="shared" si="14"/>
        <v>6</v>
      </c>
      <c r="J57" s="684">
        <f>$F$4</f>
        <v>0.75</v>
      </c>
      <c r="K57" s="685" t="s">
        <v>1081</v>
      </c>
      <c r="L57" s="686">
        <v>1</v>
      </c>
      <c r="M57" s="681" t="s">
        <v>1081</v>
      </c>
      <c r="N57" s="681">
        <f t="shared" si="15"/>
        <v>8</v>
      </c>
      <c r="O57" s="685" t="s">
        <v>1121</v>
      </c>
      <c r="P57" s="681">
        <f>J57*L57*N57</f>
        <v>6</v>
      </c>
    </row>
    <row r="58" spans="1:16" hidden="1" x14ac:dyDescent="0.25">
      <c r="A58" s="390" t="s">
        <v>86</v>
      </c>
      <c r="B58" s="698">
        <f t="shared" si="13"/>
        <v>3</v>
      </c>
      <c r="C58" s="698" t="str">
        <f t="shared" si="13"/>
        <v/>
      </c>
      <c r="D58" s="796" t="str">
        <f t="shared" si="13"/>
        <v/>
      </c>
      <c r="E58" s="698" t="str">
        <f t="shared" si="13"/>
        <v/>
      </c>
      <c r="F58" s="698">
        <f t="shared" si="13"/>
        <v>3</v>
      </c>
      <c r="G58" s="698" t="str">
        <f t="shared" si="13"/>
        <v/>
      </c>
      <c r="H58" s="698" t="str">
        <f t="shared" si="13"/>
        <v/>
      </c>
      <c r="I58" s="698">
        <f t="shared" si="14"/>
        <v>6</v>
      </c>
      <c r="J58" s="684">
        <f>$F$4</f>
        <v>0.75</v>
      </c>
      <c r="K58" s="685" t="s">
        <v>1081</v>
      </c>
      <c r="L58" s="686">
        <v>1</v>
      </c>
      <c r="M58" s="681" t="s">
        <v>1081</v>
      </c>
      <c r="N58" s="681">
        <f t="shared" si="15"/>
        <v>8</v>
      </c>
      <c r="O58" s="685" t="s">
        <v>1121</v>
      </c>
      <c r="P58" s="681">
        <f>J58*L58*N58</f>
        <v>6</v>
      </c>
    </row>
    <row r="59" spans="1:16" hidden="1" x14ac:dyDescent="0.25">
      <c r="A59" s="390" t="s">
        <v>87</v>
      </c>
      <c r="B59" s="698">
        <f t="shared" si="13"/>
        <v>3</v>
      </c>
      <c r="C59" s="698" t="str">
        <f t="shared" si="13"/>
        <v/>
      </c>
      <c r="D59" s="796" t="str">
        <f t="shared" si="13"/>
        <v/>
      </c>
      <c r="E59" s="698" t="str">
        <f t="shared" si="13"/>
        <v/>
      </c>
      <c r="F59" s="698">
        <f t="shared" si="13"/>
        <v>3.75</v>
      </c>
      <c r="G59" s="698" t="str">
        <f t="shared" si="13"/>
        <v/>
      </c>
      <c r="H59" s="698" t="str">
        <f t="shared" si="13"/>
        <v/>
      </c>
      <c r="I59" s="698">
        <f t="shared" si="14"/>
        <v>6.75</v>
      </c>
      <c r="J59" s="684">
        <f>$F$4</f>
        <v>0.75</v>
      </c>
      <c r="K59" s="685" t="s">
        <v>1081</v>
      </c>
      <c r="L59" s="686">
        <v>1</v>
      </c>
      <c r="M59" s="681" t="s">
        <v>1081</v>
      </c>
      <c r="N59" s="681">
        <f t="shared" si="15"/>
        <v>9</v>
      </c>
      <c r="O59" s="685" t="s">
        <v>1121</v>
      </c>
      <c r="P59" s="681">
        <f>J59*L59*N59</f>
        <v>6.75</v>
      </c>
    </row>
    <row r="60" spans="1:16" ht="18" hidden="1" customHeight="1" x14ac:dyDescent="0.25">
      <c r="A60" s="677" t="s">
        <v>88</v>
      </c>
      <c r="B60" s="698">
        <f t="shared" si="13"/>
        <v>2.25</v>
      </c>
      <c r="C60" s="698" t="str">
        <f t="shared" si="13"/>
        <v/>
      </c>
      <c r="D60" s="796" t="str">
        <f t="shared" si="13"/>
        <v/>
      </c>
      <c r="E60" s="698" t="str">
        <f t="shared" si="13"/>
        <v/>
      </c>
      <c r="F60" s="698">
        <f t="shared" si="13"/>
        <v>3</v>
      </c>
      <c r="G60" s="698" t="str">
        <f t="shared" si="13"/>
        <v/>
      </c>
      <c r="H60" s="698" t="str">
        <f t="shared" si="13"/>
        <v/>
      </c>
      <c r="I60" s="698">
        <f t="shared" si="14"/>
        <v>5.25</v>
      </c>
      <c r="J60" s="684">
        <f>$F$4</f>
        <v>0.75</v>
      </c>
      <c r="K60" s="685" t="s">
        <v>1081</v>
      </c>
      <c r="L60" s="686">
        <v>1</v>
      </c>
      <c r="M60" s="681" t="s">
        <v>1081</v>
      </c>
      <c r="N60" s="681">
        <f t="shared" si="15"/>
        <v>7</v>
      </c>
      <c r="O60" s="685" t="s">
        <v>1121</v>
      </c>
      <c r="P60" s="681">
        <f>J60*L60*N60</f>
        <v>5.25</v>
      </c>
    </row>
    <row r="61" spans="1:16" ht="18" hidden="1" customHeight="1" x14ac:dyDescent="0.25">
      <c r="A61" s="677" t="s">
        <v>89</v>
      </c>
      <c r="B61" s="698">
        <f t="shared" si="13"/>
        <v>2.25</v>
      </c>
      <c r="C61" s="698" t="str">
        <f t="shared" si="13"/>
        <v/>
      </c>
      <c r="D61" s="796" t="str">
        <f t="shared" si="13"/>
        <v/>
      </c>
      <c r="E61" s="698" t="str">
        <f t="shared" si="13"/>
        <v/>
      </c>
      <c r="F61" s="698">
        <f t="shared" si="13"/>
        <v>3</v>
      </c>
      <c r="G61" s="698" t="str">
        <f t="shared" si="13"/>
        <v/>
      </c>
      <c r="H61" s="698" t="str">
        <f t="shared" si="13"/>
        <v/>
      </c>
      <c r="I61" s="698">
        <f t="shared" si="14"/>
        <v>5.25</v>
      </c>
      <c r="J61" s="684">
        <f t="shared" ref="J61:J68" si="16">$F$4</f>
        <v>0.75</v>
      </c>
      <c r="K61" s="685" t="s">
        <v>1081</v>
      </c>
      <c r="L61" s="686">
        <v>1</v>
      </c>
      <c r="M61" s="681" t="s">
        <v>1081</v>
      </c>
      <c r="N61" s="681">
        <f t="shared" si="15"/>
        <v>7</v>
      </c>
      <c r="O61" s="685" t="s">
        <v>1121</v>
      </c>
      <c r="P61" s="681">
        <f t="shared" ref="P61:P68" si="17">J61*L61*N61</f>
        <v>5.25</v>
      </c>
    </row>
    <row r="62" spans="1:16" ht="18" hidden="1" customHeight="1" x14ac:dyDescent="0.25">
      <c r="A62" s="677" t="s">
        <v>90</v>
      </c>
      <c r="B62" s="698">
        <f t="shared" si="13"/>
        <v>3</v>
      </c>
      <c r="C62" s="698" t="str">
        <f t="shared" si="13"/>
        <v/>
      </c>
      <c r="D62" s="796" t="str">
        <f t="shared" si="13"/>
        <v/>
      </c>
      <c r="E62" s="698" t="str">
        <f t="shared" si="13"/>
        <v/>
      </c>
      <c r="F62" s="698">
        <f t="shared" si="13"/>
        <v>3.75</v>
      </c>
      <c r="G62" s="698" t="str">
        <f t="shared" si="13"/>
        <v/>
      </c>
      <c r="H62" s="698" t="str">
        <f t="shared" si="13"/>
        <v/>
      </c>
      <c r="I62" s="698">
        <f t="shared" si="14"/>
        <v>6.75</v>
      </c>
      <c r="J62" s="684">
        <f t="shared" si="16"/>
        <v>0.75</v>
      </c>
      <c r="K62" s="685" t="s">
        <v>1081</v>
      </c>
      <c r="L62" s="686">
        <v>1</v>
      </c>
      <c r="M62" s="681" t="s">
        <v>1081</v>
      </c>
      <c r="N62" s="681">
        <f t="shared" si="15"/>
        <v>9</v>
      </c>
      <c r="O62" s="685" t="s">
        <v>1121</v>
      </c>
      <c r="P62" s="681">
        <f t="shared" si="17"/>
        <v>6.75</v>
      </c>
    </row>
    <row r="63" spans="1:16" ht="18" hidden="1" customHeight="1" x14ac:dyDescent="0.25">
      <c r="A63" s="677" t="s">
        <v>91</v>
      </c>
      <c r="B63" s="698">
        <f t="shared" si="13"/>
        <v>3.75</v>
      </c>
      <c r="C63" s="698" t="str">
        <f t="shared" si="13"/>
        <v/>
      </c>
      <c r="D63" s="796" t="str">
        <f t="shared" si="13"/>
        <v/>
      </c>
      <c r="E63" s="698" t="str">
        <f t="shared" si="13"/>
        <v/>
      </c>
      <c r="F63" s="698">
        <f t="shared" si="13"/>
        <v>3</v>
      </c>
      <c r="G63" s="698" t="str">
        <f t="shared" si="13"/>
        <v/>
      </c>
      <c r="H63" s="698" t="str">
        <f t="shared" si="13"/>
        <v/>
      </c>
      <c r="I63" s="698">
        <f t="shared" si="14"/>
        <v>6.75</v>
      </c>
      <c r="J63" s="684">
        <f t="shared" si="16"/>
        <v>0.75</v>
      </c>
      <c r="K63" s="685" t="s">
        <v>1081</v>
      </c>
      <c r="L63" s="686">
        <v>1</v>
      </c>
      <c r="M63" s="681" t="s">
        <v>1081</v>
      </c>
      <c r="N63" s="681">
        <f t="shared" si="15"/>
        <v>9</v>
      </c>
      <c r="O63" s="685" t="s">
        <v>1121</v>
      </c>
      <c r="P63" s="681">
        <f t="shared" si="17"/>
        <v>6.75</v>
      </c>
    </row>
    <row r="64" spans="1:16" hidden="1" x14ac:dyDescent="0.25">
      <c r="A64" s="677" t="s">
        <v>92</v>
      </c>
      <c r="B64" s="698">
        <f t="shared" si="13"/>
        <v>3</v>
      </c>
      <c r="C64" s="698" t="str">
        <f t="shared" si="13"/>
        <v/>
      </c>
      <c r="D64" s="796" t="str">
        <f t="shared" si="13"/>
        <v/>
      </c>
      <c r="E64" s="698" t="str">
        <f t="shared" si="13"/>
        <v/>
      </c>
      <c r="F64" s="698">
        <f t="shared" si="13"/>
        <v>3.75</v>
      </c>
      <c r="G64" s="698" t="str">
        <f t="shared" si="13"/>
        <v/>
      </c>
      <c r="H64" s="698" t="str">
        <f t="shared" si="13"/>
        <v/>
      </c>
      <c r="I64" s="698">
        <f t="shared" si="14"/>
        <v>6.75</v>
      </c>
      <c r="J64" s="684">
        <f t="shared" si="16"/>
        <v>0.75</v>
      </c>
      <c r="K64" s="685" t="s">
        <v>1081</v>
      </c>
      <c r="L64" s="686">
        <v>1</v>
      </c>
      <c r="M64" s="681" t="s">
        <v>1081</v>
      </c>
      <c r="N64" s="681">
        <f t="shared" si="15"/>
        <v>9</v>
      </c>
      <c r="O64" s="685" t="s">
        <v>1121</v>
      </c>
      <c r="P64" s="681">
        <f t="shared" si="17"/>
        <v>6.75</v>
      </c>
    </row>
    <row r="65" spans="1:16" hidden="1" x14ac:dyDescent="0.25">
      <c r="A65" s="677" t="s">
        <v>93</v>
      </c>
      <c r="B65" s="698">
        <f t="shared" si="13"/>
        <v>3.75</v>
      </c>
      <c r="C65" s="698" t="str">
        <f t="shared" si="13"/>
        <v/>
      </c>
      <c r="D65" s="796" t="str">
        <f t="shared" si="13"/>
        <v/>
      </c>
      <c r="E65" s="698" t="str">
        <f t="shared" si="13"/>
        <v/>
      </c>
      <c r="F65" s="698">
        <f t="shared" si="13"/>
        <v>3</v>
      </c>
      <c r="G65" s="698" t="str">
        <f t="shared" si="13"/>
        <v/>
      </c>
      <c r="H65" s="698" t="str">
        <f t="shared" si="13"/>
        <v/>
      </c>
      <c r="I65" s="698">
        <f t="shared" si="14"/>
        <v>6.75</v>
      </c>
      <c r="J65" s="684">
        <f t="shared" si="16"/>
        <v>0.75</v>
      </c>
      <c r="K65" s="685" t="s">
        <v>1081</v>
      </c>
      <c r="L65" s="686">
        <v>1</v>
      </c>
      <c r="M65" s="681" t="s">
        <v>1081</v>
      </c>
      <c r="N65" s="681">
        <f t="shared" si="15"/>
        <v>9</v>
      </c>
      <c r="O65" s="685" t="s">
        <v>1121</v>
      </c>
      <c r="P65" s="681">
        <f t="shared" si="17"/>
        <v>6.75</v>
      </c>
    </row>
    <row r="66" spans="1:16" hidden="1" x14ac:dyDescent="0.25">
      <c r="A66" s="677" t="s">
        <v>94</v>
      </c>
      <c r="B66" s="698">
        <f t="shared" si="13"/>
        <v>3</v>
      </c>
      <c r="C66" s="698" t="str">
        <f t="shared" si="13"/>
        <v/>
      </c>
      <c r="D66" s="796" t="str">
        <f t="shared" si="13"/>
        <v/>
      </c>
      <c r="E66" s="698" t="str">
        <f t="shared" si="13"/>
        <v/>
      </c>
      <c r="F66" s="698">
        <f t="shared" si="13"/>
        <v>2.25</v>
      </c>
      <c r="G66" s="698" t="str">
        <f t="shared" si="13"/>
        <v/>
      </c>
      <c r="H66" s="698" t="str">
        <f>IF(H$9="да",$F$4*H98,"")</f>
        <v/>
      </c>
      <c r="I66" s="698">
        <f t="shared" si="14"/>
        <v>5.25</v>
      </c>
      <c r="J66" s="684">
        <f t="shared" si="16"/>
        <v>0.75</v>
      </c>
      <c r="K66" s="685" t="s">
        <v>1081</v>
      </c>
      <c r="L66" s="686">
        <v>1</v>
      </c>
      <c r="M66" s="681" t="s">
        <v>1081</v>
      </c>
      <c r="N66" s="681">
        <f t="shared" si="15"/>
        <v>7</v>
      </c>
      <c r="O66" s="685" t="s">
        <v>1121</v>
      </c>
      <c r="P66" s="681">
        <f t="shared" si="17"/>
        <v>5.25</v>
      </c>
    </row>
    <row r="67" spans="1:16" hidden="1" x14ac:dyDescent="0.25">
      <c r="A67" s="677" t="s">
        <v>95</v>
      </c>
      <c r="B67" s="698">
        <f t="shared" si="13"/>
        <v>3</v>
      </c>
      <c r="C67" s="698" t="str">
        <f t="shared" si="13"/>
        <v/>
      </c>
      <c r="D67" s="796" t="str">
        <f t="shared" si="13"/>
        <v/>
      </c>
      <c r="E67" s="698" t="str">
        <f t="shared" si="13"/>
        <v/>
      </c>
      <c r="F67" s="698">
        <f t="shared" si="13"/>
        <v>3.75</v>
      </c>
      <c r="G67" s="698" t="str">
        <f t="shared" si="13"/>
        <v/>
      </c>
      <c r="H67" s="698" t="str">
        <f t="shared" si="13"/>
        <v/>
      </c>
      <c r="I67" s="698">
        <f t="shared" si="14"/>
        <v>6.75</v>
      </c>
      <c r="J67" s="684">
        <f t="shared" si="16"/>
        <v>0.75</v>
      </c>
      <c r="K67" s="685" t="s">
        <v>1081</v>
      </c>
      <c r="L67" s="686">
        <v>1</v>
      </c>
      <c r="M67" s="681" t="s">
        <v>1081</v>
      </c>
      <c r="N67" s="681">
        <f t="shared" si="15"/>
        <v>9</v>
      </c>
      <c r="O67" s="685" t="s">
        <v>1121</v>
      </c>
      <c r="P67" s="681">
        <f t="shared" si="17"/>
        <v>6.75</v>
      </c>
    </row>
    <row r="68" spans="1:16" hidden="1" x14ac:dyDescent="0.25">
      <c r="A68" s="677" t="s">
        <v>44</v>
      </c>
      <c r="B68" s="687">
        <f t="shared" ref="B68:H68" si="18">SUM(B56:B67)</f>
        <v>36</v>
      </c>
      <c r="C68" s="687">
        <f t="shared" si="18"/>
        <v>0</v>
      </c>
      <c r="D68" s="797">
        <f t="shared" si="18"/>
        <v>0</v>
      </c>
      <c r="E68" s="687">
        <f t="shared" si="18"/>
        <v>0</v>
      </c>
      <c r="F68" s="687">
        <f t="shared" si="18"/>
        <v>37.5</v>
      </c>
      <c r="G68" s="687">
        <f t="shared" si="18"/>
        <v>0</v>
      </c>
      <c r="H68" s="687">
        <f t="shared" si="18"/>
        <v>0</v>
      </c>
      <c r="I68" s="698">
        <f>SUM(B68:H68)</f>
        <v>73.5</v>
      </c>
      <c r="J68" s="684">
        <f t="shared" si="16"/>
        <v>0.75</v>
      </c>
      <c r="K68" s="685" t="s">
        <v>1081</v>
      </c>
      <c r="L68" s="686">
        <v>1</v>
      </c>
      <c r="M68" s="681" t="s">
        <v>1081</v>
      </c>
      <c r="N68" s="681">
        <f t="shared" si="15"/>
        <v>98</v>
      </c>
      <c r="O68" s="685" t="s">
        <v>1121</v>
      </c>
      <c r="P68" s="689">
        <f t="shared" si="17"/>
        <v>73.5</v>
      </c>
    </row>
    <row r="69" spans="1:16" hidden="1" x14ac:dyDescent="0.25">
      <c r="A69" s="677"/>
      <c r="B69" s="687"/>
      <c r="C69" s="687"/>
      <c r="D69" s="690"/>
      <c r="E69" s="690"/>
      <c r="F69" s="690"/>
      <c r="G69" s="690"/>
      <c r="H69" s="690"/>
      <c r="I69" s="699"/>
    </row>
    <row r="70" spans="1:16" hidden="1" x14ac:dyDescent="0.25">
      <c r="A70" s="798" t="s">
        <v>1129</v>
      </c>
      <c r="B70" s="698"/>
      <c r="C70" s="698"/>
      <c r="D70" s="699"/>
      <c r="E70" s="699"/>
      <c r="F70" s="699"/>
      <c r="G70" s="699"/>
      <c r="H70" s="699"/>
      <c r="I70" s="699"/>
    </row>
    <row r="71" spans="1:16" hidden="1" x14ac:dyDescent="0.25">
      <c r="A71" s="677"/>
      <c r="B71" s="698" t="s">
        <v>1108</v>
      </c>
      <c r="C71" s="698" t="s">
        <v>1109</v>
      </c>
      <c r="D71" s="796" t="s">
        <v>1110</v>
      </c>
      <c r="E71" s="698" t="s">
        <v>1111</v>
      </c>
      <c r="F71" s="698" t="s">
        <v>1112</v>
      </c>
      <c r="G71" s="698" t="s">
        <v>1113</v>
      </c>
      <c r="H71" s="698" t="s">
        <v>1114</v>
      </c>
      <c r="I71" s="698" t="s">
        <v>44</v>
      </c>
    </row>
    <row r="72" spans="1:16" hidden="1" x14ac:dyDescent="0.25">
      <c r="A72" s="390" t="s">
        <v>84</v>
      </c>
      <c r="B72" s="698">
        <f>IF(B$10="да",$F$4*B88,"")</f>
        <v>3</v>
      </c>
      <c r="C72" s="698" t="str">
        <f>IF(C$10="да",$F$4*C88,"")</f>
        <v/>
      </c>
      <c r="D72" s="796" t="str">
        <f t="shared" ref="D72:H83" si="19">IF(D$10="да",$F$4*D88,"")</f>
        <v/>
      </c>
      <c r="E72" s="698" t="str">
        <f t="shared" si="19"/>
        <v/>
      </c>
      <c r="F72" s="698" t="str">
        <f t="shared" si="19"/>
        <v/>
      </c>
      <c r="G72" s="698" t="str">
        <f t="shared" si="19"/>
        <v/>
      </c>
      <c r="H72" s="698" t="str">
        <f t="shared" si="19"/>
        <v/>
      </c>
      <c r="I72" s="698">
        <f t="shared" ref="I72:I83" si="20">SUM(B72:H72)</f>
        <v>3</v>
      </c>
      <c r="J72" s="684">
        <f>$F$4</f>
        <v>0.75</v>
      </c>
      <c r="K72" s="685" t="s">
        <v>1081</v>
      </c>
      <c r="L72" s="686">
        <v>1</v>
      </c>
      <c r="M72" s="681" t="s">
        <v>1081</v>
      </c>
      <c r="N72" s="681">
        <f t="shared" ref="N72:N84" si="21">I72/L72/J72</f>
        <v>4</v>
      </c>
      <c r="O72" s="685" t="s">
        <v>1121</v>
      </c>
      <c r="P72" s="681">
        <f>J72*L72*N72</f>
        <v>3</v>
      </c>
    </row>
    <row r="73" spans="1:16" hidden="1" x14ac:dyDescent="0.25">
      <c r="A73" s="390" t="s">
        <v>85</v>
      </c>
      <c r="B73" s="698">
        <f t="shared" ref="B73:C83" si="22">IF(B$10="да",$F$4*B89,"")</f>
        <v>3</v>
      </c>
      <c r="C73" s="698" t="str">
        <f t="shared" si="22"/>
        <v/>
      </c>
      <c r="D73" s="796" t="str">
        <f t="shared" si="19"/>
        <v/>
      </c>
      <c r="E73" s="698" t="str">
        <f t="shared" si="19"/>
        <v/>
      </c>
      <c r="F73" s="698" t="str">
        <f t="shared" si="19"/>
        <v/>
      </c>
      <c r="G73" s="698" t="str">
        <f t="shared" si="19"/>
        <v/>
      </c>
      <c r="H73" s="698" t="str">
        <f t="shared" si="19"/>
        <v/>
      </c>
      <c r="I73" s="698">
        <f t="shared" si="20"/>
        <v>3</v>
      </c>
      <c r="J73" s="684">
        <f>$F$4</f>
        <v>0.75</v>
      </c>
      <c r="K73" s="685" t="s">
        <v>1081</v>
      </c>
      <c r="L73" s="686">
        <v>1</v>
      </c>
      <c r="M73" s="681" t="s">
        <v>1081</v>
      </c>
      <c r="N73" s="681">
        <f t="shared" si="21"/>
        <v>4</v>
      </c>
      <c r="O73" s="685" t="s">
        <v>1121</v>
      </c>
      <c r="P73" s="681">
        <f>J73*L73*N73</f>
        <v>3</v>
      </c>
    </row>
    <row r="74" spans="1:16" hidden="1" x14ac:dyDescent="0.25">
      <c r="A74" s="390" t="s">
        <v>86</v>
      </c>
      <c r="B74" s="698">
        <f t="shared" si="22"/>
        <v>3</v>
      </c>
      <c r="C74" s="698" t="str">
        <f t="shared" si="22"/>
        <v/>
      </c>
      <c r="D74" s="796" t="str">
        <f t="shared" si="19"/>
        <v/>
      </c>
      <c r="E74" s="698" t="str">
        <f t="shared" si="19"/>
        <v/>
      </c>
      <c r="F74" s="698" t="str">
        <f t="shared" si="19"/>
        <v/>
      </c>
      <c r="G74" s="698" t="str">
        <f t="shared" si="19"/>
        <v/>
      </c>
      <c r="H74" s="698" t="str">
        <f t="shared" si="19"/>
        <v/>
      </c>
      <c r="I74" s="698">
        <f t="shared" si="20"/>
        <v>3</v>
      </c>
      <c r="J74" s="684">
        <f>$F$4</f>
        <v>0.75</v>
      </c>
      <c r="K74" s="685" t="s">
        <v>1081</v>
      </c>
      <c r="L74" s="686">
        <v>1</v>
      </c>
      <c r="M74" s="681" t="s">
        <v>1081</v>
      </c>
      <c r="N74" s="681">
        <f t="shared" si="21"/>
        <v>4</v>
      </c>
      <c r="O74" s="685" t="s">
        <v>1121</v>
      </c>
      <c r="P74" s="681">
        <f>J74*L74*N74</f>
        <v>3</v>
      </c>
    </row>
    <row r="75" spans="1:16" hidden="1" x14ac:dyDescent="0.25">
      <c r="A75" s="390" t="s">
        <v>87</v>
      </c>
      <c r="B75" s="698">
        <f t="shared" si="22"/>
        <v>3</v>
      </c>
      <c r="C75" s="698" t="str">
        <f t="shared" si="22"/>
        <v/>
      </c>
      <c r="D75" s="796" t="str">
        <f t="shared" si="19"/>
        <v/>
      </c>
      <c r="E75" s="698" t="str">
        <f t="shared" si="19"/>
        <v/>
      </c>
      <c r="F75" s="698" t="str">
        <f t="shared" si="19"/>
        <v/>
      </c>
      <c r="G75" s="698" t="str">
        <f t="shared" si="19"/>
        <v/>
      </c>
      <c r="H75" s="698" t="str">
        <f t="shared" si="19"/>
        <v/>
      </c>
      <c r="I75" s="698">
        <f t="shared" si="20"/>
        <v>3</v>
      </c>
      <c r="J75" s="684">
        <f>$F$4</f>
        <v>0.75</v>
      </c>
      <c r="K75" s="685" t="s">
        <v>1081</v>
      </c>
      <c r="L75" s="686">
        <v>1</v>
      </c>
      <c r="M75" s="681" t="s">
        <v>1081</v>
      </c>
      <c r="N75" s="681">
        <f t="shared" si="21"/>
        <v>4</v>
      </c>
      <c r="O75" s="685" t="s">
        <v>1121</v>
      </c>
      <c r="P75" s="681">
        <f>J75*L75*N75</f>
        <v>3</v>
      </c>
    </row>
    <row r="76" spans="1:16" hidden="1" x14ac:dyDescent="0.25">
      <c r="A76" s="677" t="s">
        <v>88</v>
      </c>
      <c r="B76" s="698">
        <f t="shared" si="22"/>
        <v>2.25</v>
      </c>
      <c r="C76" s="698" t="str">
        <f t="shared" si="22"/>
        <v/>
      </c>
      <c r="D76" s="796" t="str">
        <f t="shared" si="19"/>
        <v/>
      </c>
      <c r="E76" s="698" t="str">
        <f t="shared" si="19"/>
        <v/>
      </c>
      <c r="F76" s="698" t="str">
        <f t="shared" si="19"/>
        <v/>
      </c>
      <c r="G76" s="698" t="str">
        <f t="shared" si="19"/>
        <v/>
      </c>
      <c r="H76" s="698" t="str">
        <f t="shared" si="19"/>
        <v/>
      </c>
      <c r="I76" s="698">
        <f t="shared" si="20"/>
        <v>2.25</v>
      </c>
      <c r="J76" s="684">
        <f>$F$4</f>
        <v>0.75</v>
      </c>
      <c r="K76" s="685" t="s">
        <v>1081</v>
      </c>
      <c r="L76" s="686">
        <v>1</v>
      </c>
      <c r="M76" s="681" t="s">
        <v>1081</v>
      </c>
      <c r="N76" s="681">
        <f t="shared" si="21"/>
        <v>3</v>
      </c>
      <c r="O76" s="685" t="s">
        <v>1121</v>
      </c>
      <c r="P76" s="681">
        <f>J76*L76*N76</f>
        <v>2.25</v>
      </c>
    </row>
    <row r="77" spans="1:16" hidden="1" x14ac:dyDescent="0.25">
      <c r="A77" s="677" t="s">
        <v>89</v>
      </c>
      <c r="B77" s="698">
        <f t="shared" si="22"/>
        <v>2.25</v>
      </c>
      <c r="C77" s="698" t="str">
        <f t="shared" si="22"/>
        <v/>
      </c>
      <c r="D77" s="796" t="str">
        <f t="shared" si="19"/>
        <v/>
      </c>
      <c r="E77" s="698" t="str">
        <f t="shared" si="19"/>
        <v/>
      </c>
      <c r="F77" s="698" t="str">
        <f t="shared" si="19"/>
        <v/>
      </c>
      <c r="G77" s="698" t="str">
        <f t="shared" si="19"/>
        <v/>
      </c>
      <c r="H77" s="698" t="str">
        <f t="shared" si="19"/>
        <v/>
      </c>
      <c r="I77" s="698">
        <f t="shared" si="20"/>
        <v>2.25</v>
      </c>
      <c r="J77" s="684">
        <f t="shared" ref="J77:J84" si="23">$F$4</f>
        <v>0.75</v>
      </c>
      <c r="K77" s="685" t="s">
        <v>1081</v>
      </c>
      <c r="L77" s="686">
        <v>1</v>
      </c>
      <c r="M77" s="681" t="s">
        <v>1081</v>
      </c>
      <c r="N77" s="681">
        <f t="shared" si="21"/>
        <v>3</v>
      </c>
      <c r="O77" s="685" t="s">
        <v>1121</v>
      </c>
      <c r="P77" s="681">
        <f t="shared" ref="P77:P84" si="24">J77*L77*N77</f>
        <v>2.25</v>
      </c>
    </row>
    <row r="78" spans="1:16" hidden="1" x14ac:dyDescent="0.25">
      <c r="A78" s="677" t="s">
        <v>90</v>
      </c>
      <c r="B78" s="698">
        <f t="shared" si="22"/>
        <v>3</v>
      </c>
      <c r="C78" s="698" t="str">
        <f t="shared" si="22"/>
        <v/>
      </c>
      <c r="D78" s="796" t="str">
        <f t="shared" si="19"/>
        <v/>
      </c>
      <c r="E78" s="698" t="str">
        <f t="shared" si="19"/>
        <v/>
      </c>
      <c r="F78" s="698" t="str">
        <f t="shared" si="19"/>
        <v/>
      </c>
      <c r="G78" s="698" t="str">
        <f t="shared" si="19"/>
        <v/>
      </c>
      <c r="H78" s="698" t="str">
        <f t="shared" si="19"/>
        <v/>
      </c>
      <c r="I78" s="698">
        <f t="shared" si="20"/>
        <v>3</v>
      </c>
      <c r="J78" s="684">
        <f t="shared" si="23"/>
        <v>0.75</v>
      </c>
      <c r="K78" s="685" t="s">
        <v>1081</v>
      </c>
      <c r="L78" s="686">
        <v>1</v>
      </c>
      <c r="M78" s="681" t="s">
        <v>1081</v>
      </c>
      <c r="N78" s="681">
        <f t="shared" si="21"/>
        <v>4</v>
      </c>
      <c r="O78" s="685" t="s">
        <v>1121</v>
      </c>
      <c r="P78" s="681">
        <f t="shared" si="24"/>
        <v>3</v>
      </c>
    </row>
    <row r="79" spans="1:16" hidden="1" x14ac:dyDescent="0.25">
      <c r="A79" s="677" t="s">
        <v>91</v>
      </c>
      <c r="B79" s="698">
        <f t="shared" si="22"/>
        <v>3.75</v>
      </c>
      <c r="C79" s="698" t="str">
        <f t="shared" si="22"/>
        <v/>
      </c>
      <c r="D79" s="796" t="str">
        <f t="shared" si="19"/>
        <v/>
      </c>
      <c r="E79" s="698" t="str">
        <f t="shared" si="19"/>
        <v/>
      </c>
      <c r="F79" s="698" t="str">
        <f t="shared" si="19"/>
        <v/>
      </c>
      <c r="G79" s="698" t="str">
        <f t="shared" si="19"/>
        <v/>
      </c>
      <c r="H79" s="698" t="str">
        <f t="shared" si="19"/>
        <v/>
      </c>
      <c r="I79" s="698">
        <f t="shared" si="20"/>
        <v>3.75</v>
      </c>
      <c r="J79" s="684">
        <f t="shared" si="23"/>
        <v>0.75</v>
      </c>
      <c r="K79" s="685" t="s">
        <v>1081</v>
      </c>
      <c r="L79" s="686">
        <v>1</v>
      </c>
      <c r="M79" s="681" t="s">
        <v>1081</v>
      </c>
      <c r="N79" s="681">
        <f t="shared" si="21"/>
        <v>5</v>
      </c>
      <c r="O79" s="685" t="s">
        <v>1121</v>
      </c>
      <c r="P79" s="681">
        <f t="shared" si="24"/>
        <v>3.75</v>
      </c>
    </row>
    <row r="80" spans="1:16" hidden="1" x14ac:dyDescent="0.25">
      <c r="A80" s="677" t="s">
        <v>92</v>
      </c>
      <c r="B80" s="698">
        <f t="shared" si="22"/>
        <v>3</v>
      </c>
      <c r="C80" s="698" t="str">
        <f t="shared" si="22"/>
        <v/>
      </c>
      <c r="D80" s="796" t="str">
        <f t="shared" si="19"/>
        <v/>
      </c>
      <c r="E80" s="698" t="str">
        <f t="shared" si="19"/>
        <v/>
      </c>
      <c r="F80" s="698" t="str">
        <f t="shared" si="19"/>
        <v/>
      </c>
      <c r="G80" s="698" t="str">
        <f t="shared" si="19"/>
        <v/>
      </c>
      <c r="H80" s="698" t="str">
        <f t="shared" si="19"/>
        <v/>
      </c>
      <c r="I80" s="698">
        <f t="shared" si="20"/>
        <v>3</v>
      </c>
      <c r="J80" s="684">
        <f t="shared" si="23"/>
        <v>0.75</v>
      </c>
      <c r="K80" s="685" t="s">
        <v>1081</v>
      </c>
      <c r="L80" s="686">
        <v>1</v>
      </c>
      <c r="M80" s="681" t="s">
        <v>1081</v>
      </c>
      <c r="N80" s="681">
        <f t="shared" si="21"/>
        <v>4</v>
      </c>
      <c r="O80" s="685" t="s">
        <v>1121</v>
      </c>
      <c r="P80" s="681">
        <f t="shared" si="24"/>
        <v>3</v>
      </c>
    </row>
    <row r="81" spans="1:16" hidden="1" x14ac:dyDescent="0.25">
      <c r="A81" s="677" t="s">
        <v>93</v>
      </c>
      <c r="B81" s="698">
        <f t="shared" si="22"/>
        <v>3.75</v>
      </c>
      <c r="C81" s="698" t="str">
        <f t="shared" si="22"/>
        <v/>
      </c>
      <c r="D81" s="796" t="str">
        <f t="shared" si="19"/>
        <v/>
      </c>
      <c r="E81" s="698" t="str">
        <f t="shared" si="19"/>
        <v/>
      </c>
      <c r="F81" s="698" t="str">
        <f t="shared" si="19"/>
        <v/>
      </c>
      <c r="G81" s="698" t="str">
        <f t="shared" si="19"/>
        <v/>
      </c>
      <c r="H81" s="698" t="str">
        <f t="shared" si="19"/>
        <v/>
      </c>
      <c r="I81" s="698">
        <f t="shared" si="20"/>
        <v>3.75</v>
      </c>
      <c r="J81" s="684">
        <f t="shared" si="23"/>
        <v>0.75</v>
      </c>
      <c r="K81" s="685" t="s">
        <v>1081</v>
      </c>
      <c r="L81" s="686">
        <v>1</v>
      </c>
      <c r="M81" s="681" t="s">
        <v>1081</v>
      </c>
      <c r="N81" s="681">
        <f t="shared" si="21"/>
        <v>5</v>
      </c>
      <c r="O81" s="685" t="s">
        <v>1121</v>
      </c>
      <c r="P81" s="681">
        <f t="shared" si="24"/>
        <v>3.75</v>
      </c>
    </row>
    <row r="82" spans="1:16" hidden="1" x14ac:dyDescent="0.25">
      <c r="A82" s="677" t="s">
        <v>94</v>
      </c>
      <c r="B82" s="698">
        <f t="shared" si="22"/>
        <v>3</v>
      </c>
      <c r="C82" s="698" t="str">
        <f t="shared" si="22"/>
        <v/>
      </c>
      <c r="D82" s="796" t="str">
        <f t="shared" si="19"/>
        <v/>
      </c>
      <c r="E82" s="698" t="str">
        <f t="shared" si="19"/>
        <v/>
      </c>
      <c r="F82" s="698" t="str">
        <f t="shared" si="19"/>
        <v/>
      </c>
      <c r="G82" s="698" t="str">
        <f t="shared" si="19"/>
        <v/>
      </c>
      <c r="H82" s="698" t="str">
        <f t="shared" si="19"/>
        <v/>
      </c>
      <c r="I82" s="698">
        <f t="shared" si="20"/>
        <v>3</v>
      </c>
      <c r="J82" s="684">
        <f t="shared" si="23"/>
        <v>0.75</v>
      </c>
      <c r="K82" s="685" t="s">
        <v>1081</v>
      </c>
      <c r="L82" s="686">
        <v>1</v>
      </c>
      <c r="M82" s="681" t="s">
        <v>1081</v>
      </c>
      <c r="N82" s="681">
        <f t="shared" si="21"/>
        <v>4</v>
      </c>
      <c r="O82" s="685" t="s">
        <v>1121</v>
      </c>
      <c r="P82" s="681">
        <f t="shared" si="24"/>
        <v>3</v>
      </c>
    </row>
    <row r="83" spans="1:16" hidden="1" x14ac:dyDescent="0.25">
      <c r="A83" s="677" t="s">
        <v>95</v>
      </c>
      <c r="B83" s="698">
        <f t="shared" si="22"/>
        <v>3</v>
      </c>
      <c r="C83" s="698" t="str">
        <f t="shared" si="22"/>
        <v/>
      </c>
      <c r="D83" s="796" t="str">
        <f t="shared" si="19"/>
        <v/>
      </c>
      <c r="E83" s="698" t="str">
        <f t="shared" si="19"/>
        <v/>
      </c>
      <c r="F83" s="698" t="str">
        <f t="shared" si="19"/>
        <v/>
      </c>
      <c r="G83" s="698" t="str">
        <f t="shared" si="19"/>
        <v/>
      </c>
      <c r="H83" s="698" t="str">
        <f t="shared" si="19"/>
        <v/>
      </c>
      <c r="I83" s="698">
        <f t="shared" si="20"/>
        <v>3</v>
      </c>
      <c r="J83" s="684">
        <f t="shared" si="23"/>
        <v>0.75</v>
      </c>
      <c r="K83" s="685" t="s">
        <v>1081</v>
      </c>
      <c r="L83" s="686">
        <v>1</v>
      </c>
      <c r="M83" s="681" t="s">
        <v>1081</v>
      </c>
      <c r="N83" s="681">
        <f t="shared" si="21"/>
        <v>4</v>
      </c>
      <c r="O83" s="685" t="s">
        <v>1121</v>
      </c>
      <c r="P83" s="681">
        <f t="shared" si="24"/>
        <v>3</v>
      </c>
    </row>
    <row r="84" spans="1:16" hidden="1" x14ac:dyDescent="0.25">
      <c r="A84" s="677" t="s">
        <v>44</v>
      </c>
      <c r="B84" s="687">
        <f t="shared" ref="B84:H84" si="25">SUM(B72:B83)</f>
        <v>36</v>
      </c>
      <c r="C84" s="687">
        <f t="shared" si="25"/>
        <v>0</v>
      </c>
      <c r="D84" s="797">
        <f t="shared" si="25"/>
        <v>0</v>
      </c>
      <c r="E84" s="687">
        <f t="shared" si="25"/>
        <v>0</v>
      </c>
      <c r="F84" s="687">
        <f t="shared" si="25"/>
        <v>0</v>
      </c>
      <c r="G84" s="687">
        <f t="shared" si="25"/>
        <v>0</v>
      </c>
      <c r="H84" s="687">
        <f t="shared" si="25"/>
        <v>0</v>
      </c>
      <c r="I84" s="698">
        <f>SUM(B84:H84)</f>
        <v>36</v>
      </c>
      <c r="J84" s="684">
        <f t="shared" si="23"/>
        <v>0.75</v>
      </c>
      <c r="K84" s="685" t="s">
        <v>1081</v>
      </c>
      <c r="L84" s="686">
        <v>1</v>
      </c>
      <c r="M84" s="681" t="s">
        <v>1081</v>
      </c>
      <c r="N84" s="681">
        <f t="shared" si="21"/>
        <v>48</v>
      </c>
      <c r="O84" s="685" t="s">
        <v>1121</v>
      </c>
      <c r="P84" s="689">
        <f t="shared" si="24"/>
        <v>36</v>
      </c>
    </row>
    <row r="85" spans="1:16" hidden="1" x14ac:dyDescent="0.25">
      <c r="A85" s="677"/>
      <c r="B85" s="677"/>
      <c r="C85" s="677"/>
    </row>
    <row r="86" spans="1:16" s="697" customFormat="1" hidden="1" x14ac:dyDescent="0.25">
      <c r="A86" s="390" t="s">
        <v>1130</v>
      </c>
      <c r="B86" s="390"/>
      <c r="C86" s="390"/>
      <c r="D86"/>
      <c r="E86"/>
      <c r="F86"/>
      <c r="G86"/>
      <c r="H86"/>
      <c r="I86"/>
    </row>
    <row r="87" spans="1:16" hidden="1" x14ac:dyDescent="0.25">
      <c r="A87" s="390"/>
      <c r="B87" s="390" t="s">
        <v>1108</v>
      </c>
      <c r="C87" s="390" t="s">
        <v>1109</v>
      </c>
      <c r="D87" s="734" t="s">
        <v>1110</v>
      </c>
      <c r="E87" s="390" t="s">
        <v>1111</v>
      </c>
      <c r="F87" s="390" t="s">
        <v>1112</v>
      </c>
      <c r="G87" s="390" t="s">
        <v>1113</v>
      </c>
      <c r="H87" s="390" t="s">
        <v>1114</v>
      </c>
      <c r="I87" s="390" t="s">
        <v>44</v>
      </c>
    </row>
    <row r="88" spans="1:16" hidden="1" x14ac:dyDescent="0.25">
      <c r="A88" s="390" t="s">
        <v>510</v>
      </c>
      <c r="B88" s="1588">
        <v>4</v>
      </c>
      <c r="C88" s="1588">
        <v>3</v>
      </c>
      <c r="D88" s="1589">
        <v>3</v>
      </c>
      <c r="E88" s="1588">
        <v>3</v>
      </c>
      <c r="F88" s="1588">
        <v>3</v>
      </c>
      <c r="G88" s="1588">
        <v>3</v>
      </c>
      <c r="H88" s="1588">
        <v>4</v>
      </c>
      <c r="I88" s="390">
        <f>SUM(B88:H88)</f>
        <v>23</v>
      </c>
    </row>
    <row r="89" spans="1:16" hidden="1" x14ac:dyDescent="0.25">
      <c r="A89" s="390" t="s">
        <v>511</v>
      </c>
      <c r="B89" s="390">
        <v>4</v>
      </c>
      <c r="C89" s="390">
        <v>4</v>
      </c>
      <c r="D89" s="1589">
        <v>3</v>
      </c>
      <c r="E89" s="390">
        <v>4</v>
      </c>
      <c r="F89" s="390">
        <v>4</v>
      </c>
      <c r="G89" s="390">
        <v>4</v>
      </c>
      <c r="H89" s="390">
        <v>4</v>
      </c>
      <c r="I89" s="390">
        <f t="shared" ref="I89:I99" si="26">SUM(B89:H89)</f>
        <v>27</v>
      </c>
    </row>
    <row r="90" spans="1:16" hidden="1" x14ac:dyDescent="0.25">
      <c r="A90" s="390" t="s">
        <v>512</v>
      </c>
      <c r="B90" s="390">
        <v>4</v>
      </c>
      <c r="C90" s="1588">
        <v>4</v>
      </c>
      <c r="D90" s="734">
        <v>5</v>
      </c>
      <c r="E90" s="390">
        <v>5</v>
      </c>
      <c r="F90" s="390">
        <v>4</v>
      </c>
      <c r="G90" s="390">
        <v>4</v>
      </c>
      <c r="H90" s="390">
        <v>4</v>
      </c>
      <c r="I90" s="390">
        <f t="shared" si="26"/>
        <v>30</v>
      </c>
    </row>
    <row r="91" spans="1:16" hidden="1" x14ac:dyDescent="0.25">
      <c r="A91" s="390" t="s">
        <v>513</v>
      </c>
      <c r="B91" s="390">
        <v>4</v>
      </c>
      <c r="C91" s="390">
        <v>4</v>
      </c>
      <c r="D91" s="734">
        <v>4</v>
      </c>
      <c r="E91" s="390">
        <v>4</v>
      </c>
      <c r="F91" s="390">
        <v>5</v>
      </c>
      <c r="G91" s="390">
        <v>5</v>
      </c>
      <c r="H91" s="390">
        <v>4</v>
      </c>
      <c r="I91" s="390">
        <f t="shared" si="26"/>
        <v>30</v>
      </c>
    </row>
    <row r="92" spans="1:16" hidden="1" x14ac:dyDescent="0.25">
      <c r="A92" s="390" t="s">
        <v>88</v>
      </c>
      <c r="B92" s="1588">
        <v>3</v>
      </c>
      <c r="C92" s="390">
        <v>5</v>
      </c>
      <c r="D92" s="734">
        <v>4</v>
      </c>
      <c r="E92" s="390">
        <v>4</v>
      </c>
      <c r="F92" s="390">
        <v>4</v>
      </c>
      <c r="G92" s="390">
        <v>4</v>
      </c>
      <c r="H92" s="1588">
        <v>4</v>
      </c>
      <c r="I92" s="390">
        <f t="shared" si="26"/>
        <v>28</v>
      </c>
    </row>
    <row r="93" spans="1:16" hidden="1" x14ac:dyDescent="0.25">
      <c r="A93" s="390" t="s">
        <v>89</v>
      </c>
      <c r="B93" s="1588">
        <v>3</v>
      </c>
      <c r="C93" s="390">
        <v>4</v>
      </c>
      <c r="D93" s="734">
        <v>5</v>
      </c>
      <c r="E93" s="390">
        <v>5</v>
      </c>
      <c r="F93" s="390">
        <v>4</v>
      </c>
      <c r="G93" s="390">
        <v>4</v>
      </c>
      <c r="H93" s="1588">
        <v>3</v>
      </c>
      <c r="I93" s="390">
        <f t="shared" si="26"/>
        <v>28</v>
      </c>
    </row>
    <row r="94" spans="1:16" hidden="1" x14ac:dyDescent="0.25">
      <c r="A94" s="390" t="s">
        <v>90</v>
      </c>
      <c r="B94" s="390">
        <v>4</v>
      </c>
      <c r="C94" s="390">
        <v>4</v>
      </c>
      <c r="D94" s="734">
        <v>4</v>
      </c>
      <c r="E94" s="390">
        <v>4</v>
      </c>
      <c r="F94" s="390">
        <v>5</v>
      </c>
      <c r="G94" s="390">
        <v>5</v>
      </c>
      <c r="H94" s="390">
        <v>5</v>
      </c>
      <c r="I94" s="390">
        <f t="shared" si="26"/>
        <v>31</v>
      </c>
    </row>
    <row r="95" spans="1:16" hidden="1" x14ac:dyDescent="0.25">
      <c r="A95" s="390" t="s">
        <v>91</v>
      </c>
      <c r="B95" s="390">
        <v>5</v>
      </c>
      <c r="C95" s="390">
        <v>5</v>
      </c>
      <c r="D95" s="734">
        <v>5</v>
      </c>
      <c r="E95" s="390">
        <v>4</v>
      </c>
      <c r="F95" s="390">
        <v>4</v>
      </c>
      <c r="G95" s="390">
        <v>4</v>
      </c>
      <c r="H95" s="390">
        <v>4</v>
      </c>
      <c r="I95" s="390">
        <f t="shared" si="26"/>
        <v>31</v>
      </c>
    </row>
    <row r="96" spans="1:16" hidden="1" x14ac:dyDescent="0.25">
      <c r="A96" s="390" t="s">
        <v>92</v>
      </c>
      <c r="B96" s="390">
        <v>4</v>
      </c>
      <c r="C96" s="390">
        <v>4</v>
      </c>
      <c r="D96" s="734">
        <v>4</v>
      </c>
      <c r="E96" s="390">
        <v>5</v>
      </c>
      <c r="F96" s="390">
        <v>5</v>
      </c>
      <c r="G96" s="390">
        <v>4</v>
      </c>
      <c r="H96" s="390">
        <v>4</v>
      </c>
      <c r="I96" s="390">
        <f t="shared" si="26"/>
        <v>30</v>
      </c>
    </row>
    <row r="97" spans="1:9" hidden="1" x14ac:dyDescent="0.25">
      <c r="A97" s="390" t="s">
        <v>93</v>
      </c>
      <c r="B97" s="390">
        <v>5</v>
      </c>
      <c r="C97" s="390">
        <v>4</v>
      </c>
      <c r="D97" s="734">
        <v>4</v>
      </c>
      <c r="E97" s="390">
        <v>4</v>
      </c>
      <c r="F97" s="390">
        <v>4</v>
      </c>
      <c r="G97" s="390">
        <v>5</v>
      </c>
      <c r="H97" s="390">
        <v>5</v>
      </c>
      <c r="I97" s="390">
        <f t="shared" si="26"/>
        <v>31</v>
      </c>
    </row>
    <row r="98" spans="1:9" hidden="1" x14ac:dyDescent="0.25">
      <c r="A98" s="390" t="s">
        <v>94</v>
      </c>
      <c r="B98" s="390">
        <v>4</v>
      </c>
      <c r="C98" s="390">
        <v>5</v>
      </c>
      <c r="D98" s="734">
        <v>5</v>
      </c>
      <c r="E98" s="390">
        <v>4</v>
      </c>
      <c r="F98" s="1588">
        <v>3</v>
      </c>
      <c r="G98" s="390">
        <v>4</v>
      </c>
      <c r="H98" s="390">
        <v>4</v>
      </c>
      <c r="I98" s="390">
        <f t="shared" si="26"/>
        <v>29</v>
      </c>
    </row>
    <row r="99" spans="1:9" hidden="1" x14ac:dyDescent="0.25">
      <c r="A99" s="390" t="s">
        <v>95</v>
      </c>
      <c r="B99" s="390">
        <v>4</v>
      </c>
      <c r="C99" s="390">
        <v>4</v>
      </c>
      <c r="D99" s="734">
        <v>4</v>
      </c>
      <c r="E99" s="390">
        <v>5</v>
      </c>
      <c r="F99" s="390">
        <v>5</v>
      </c>
      <c r="G99" s="390">
        <v>5</v>
      </c>
      <c r="H99" s="390">
        <v>4</v>
      </c>
      <c r="I99" s="390">
        <f t="shared" si="26"/>
        <v>31</v>
      </c>
    </row>
    <row r="100" spans="1:9" hidden="1" x14ac:dyDescent="0.25">
      <c r="A100" s="390" t="s">
        <v>44</v>
      </c>
      <c r="B100" s="390">
        <f>SUM(B88:B99)</f>
        <v>48</v>
      </c>
      <c r="C100" s="390">
        <f t="shared" ref="C100:I100" si="27">SUM(C88:C99)</f>
        <v>50</v>
      </c>
      <c r="D100" s="734">
        <f t="shared" si="27"/>
        <v>50</v>
      </c>
      <c r="E100" s="390">
        <f t="shared" si="27"/>
        <v>51</v>
      </c>
      <c r="F100" s="390">
        <f t="shared" si="27"/>
        <v>50</v>
      </c>
      <c r="G100" s="390">
        <f t="shared" si="27"/>
        <v>51</v>
      </c>
      <c r="H100" s="390">
        <f t="shared" si="27"/>
        <v>49</v>
      </c>
      <c r="I100" s="390">
        <f t="shared" si="27"/>
        <v>349</v>
      </c>
    </row>
    <row r="101" spans="1:9" hidden="1" x14ac:dyDescent="0.25">
      <c r="A101" s="677"/>
      <c r="B101" s="677"/>
      <c r="C101" s="677"/>
    </row>
    <row r="102" spans="1:9" hidden="1" x14ac:dyDescent="0.25">
      <c r="A102" s="799"/>
      <c r="B102" s="799" t="s">
        <v>1654</v>
      </c>
      <c r="C102" s="799"/>
    </row>
    <row r="103" spans="1:9" hidden="1" x14ac:dyDescent="0.25">
      <c r="A103" s="678"/>
      <c r="B103" s="678"/>
      <c r="C103" s="678"/>
    </row>
    <row r="104" spans="1:9" hidden="1" x14ac:dyDescent="0.25">
      <c r="A104" s="678"/>
      <c r="B104" s="678"/>
      <c r="C104" s="678"/>
    </row>
  </sheetData>
  <customSheetViews>
    <customSheetView guid="{30716F4C-E2EB-4CBA-BC4C-E3731007C035}" fitToPage="1" hiddenRows="1">
      <selection activeCell="G29" sqref="G29"/>
      <pageMargins left="0.39370078740157483" right="0.39370078740157483" top="0.39370078740157483" bottom="0.39370078740157483" header="0" footer="0"/>
      <pageSetup paperSize="9" scale="98" orientation="landscape" r:id="rId1"/>
    </customSheetView>
    <customSheetView guid="{4660ED57-C31A-43C4-A05C-DF263EC238D0}" fitToPage="1" hiddenRows="1">
      <selection activeCell="G29" sqref="G29"/>
      <pageMargins left="0.39370078740157483" right="0.39370078740157483" top="0.39370078740157483" bottom="0.39370078740157483" header="0" footer="0"/>
      <pageSetup paperSize="9" scale="98" orientation="landscape" r:id="rId2"/>
    </customSheetView>
    <customSheetView guid="{B72699BC-299D-42B7-A978-9B23F399AA23}" fitToPage="1" hiddenRows="1">
      <selection activeCell="G29" sqref="G29"/>
      <pageMargins left="0.39370078740157483" right="0.39370078740157483" top="0.39370078740157483" bottom="0.39370078740157483" header="0" footer="0"/>
      <pageSetup paperSize="9" scale="98" orientation="landscape" r:id="rId3"/>
    </customSheetView>
    <customSheetView guid="{0E06F122-7DC3-4CE3-AFC9-AD85662B9271}" fitToPage="1" hiddenRows="1">
      <selection activeCell="G29" sqref="G29"/>
      <pageMargins left="0.39370078740157483" right="0.39370078740157483" top="0.39370078740157483" bottom="0.39370078740157483" header="0" footer="0"/>
      <pageSetup paperSize="9" scale="98" orientation="landscape" r:id="rId4"/>
    </customSheetView>
  </customSheetViews>
  <mergeCells count="2">
    <mergeCell ref="A1:P1"/>
    <mergeCell ref="R8:S8"/>
  </mergeCells>
  <pageMargins left="0.39370078740157483" right="0.39370078740157483" top="0.39370078740157483" bottom="0.39370078740157483" header="0" footer="0"/>
  <pageSetup paperSize="9" scale="98" orientation="landscape"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15"/>
  <sheetViews>
    <sheetView zoomScale="70" zoomScaleNormal="70" workbookViewId="0">
      <pane xSplit="2" topLeftCell="E1" activePane="topRight" state="frozen"/>
      <selection activeCell="F16" sqref="F16:F17"/>
      <selection pane="topRight" activeCell="J33" sqref="J33"/>
    </sheetView>
  </sheetViews>
  <sheetFormatPr defaultRowHeight="12.75" x14ac:dyDescent="0.2"/>
  <cols>
    <col min="1" max="1" width="7.7109375" style="486" customWidth="1"/>
    <col min="2" max="2" width="24.85546875" style="766" customWidth="1"/>
    <col min="3" max="3" width="24.85546875" style="486" customWidth="1"/>
    <col min="4" max="4" width="35.42578125" style="486" customWidth="1"/>
    <col min="5" max="5" width="10.28515625" style="486" customWidth="1"/>
    <col min="6" max="6" width="17.5703125" style="486" customWidth="1"/>
    <col min="7" max="7" width="14.28515625" style="486" customWidth="1"/>
    <col min="8" max="8" width="18.7109375" style="486" customWidth="1"/>
    <col min="9" max="9" width="14.85546875" style="486" customWidth="1"/>
    <col min="10" max="10" width="17.85546875" style="486" customWidth="1"/>
    <col min="11" max="11" width="16.28515625" style="486" customWidth="1"/>
    <col min="12" max="12" width="12.28515625" style="486" customWidth="1"/>
    <col min="13" max="13" width="15.7109375" style="486" customWidth="1"/>
    <col min="14" max="14" width="15.85546875" style="486" customWidth="1"/>
    <col min="15" max="15" width="26.7109375" style="486" customWidth="1"/>
    <col min="16" max="224" width="8.85546875" style="486"/>
    <col min="225" max="225" width="21.28515625" style="486" customWidth="1"/>
    <col min="226" max="226" width="14.140625" style="486" customWidth="1"/>
    <col min="227" max="227" width="15.140625" style="486" customWidth="1"/>
    <col min="228" max="228" width="11.7109375" style="486" customWidth="1"/>
    <col min="229" max="229" width="12.85546875" style="486" customWidth="1"/>
    <col min="230" max="232" width="12.5703125" style="486" customWidth="1"/>
    <col min="233" max="233" width="11.140625" style="486" customWidth="1"/>
    <col min="234" max="234" width="11" style="486" customWidth="1"/>
    <col min="235" max="235" width="14.28515625" style="486" customWidth="1"/>
    <col min="236" max="236" width="9.140625" style="486" customWidth="1"/>
    <col min="237" max="239" width="14.28515625" style="486" customWidth="1"/>
    <col min="240" max="480" width="8.85546875" style="486"/>
    <col min="481" max="481" width="21.28515625" style="486" customWidth="1"/>
    <col min="482" max="482" width="14.140625" style="486" customWidth="1"/>
    <col min="483" max="483" width="15.140625" style="486" customWidth="1"/>
    <col min="484" max="484" width="11.7109375" style="486" customWidth="1"/>
    <col min="485" max="485" width="12.85546875" style="486" customWidth="1"/>
    <col min="486" max="488" width="12.5703125" style="486" customWidth="1"/>
    <col min="489" max="489" width="11.140625" style="486" customWidth="1"/>
    <col min="490" max="490" width="11" style="486" customWidth="1"/>
    <col min="491" max="491" width="14.28515625" style="486" customWidth="1"/>
    <col min="492" max="492" width="9.140625" style="486" customWidth="1"/>
    <col min="493" max="495" width="14.28515625" style="486" customWidth="1"/>
    <col min="496" max="736" width="8.85546875" style="486"/>
    <col min="737" max="737" width="21.28515625" style="486" customWidth="1"/>
    <col min="738" max="738" width="14.140625" style="486" customWidth="1"/>
    <col min="739" max="739" width="15.140625" style="486" customWidth="1"/>
    <col min="740" max="740" width="11.7109375" style="486" customWidth="1"/>
    <col min="741" max="741" width="12.85546875" style="486" customWidth="1"/>
    <col min="742" max="744" width="12.5703125" style="486" customWidth="1"/>
    <col min="745" max="745" width="11.140625" style="486" customWidth="1"/>
    <col min="746" max="746" width="11" style="486" customWidth="1"/>
    <col min="747" max="747" width="14.28515625" style="486" customWidth="1"/>
    <col min="748" max="748" width="9.140625" style="486" customWidth="1"/>
    <col min="749" max="751" width="14.28515625" style="486" customWidth="1"/>
    <col min="752" max="992" width="8.85546875" style="486"/>
    <col min="993" max="993" width="21.28515625" style="486" customWidth="1"/>
    <col min="994" max="994" width="14.140625" style="486" customWidth="1"/>
    <col min="995" max="995" width="15.140625" style="486" customWidth="1"/>
    <col min="996" max="996" width="11.7109375" style="486" customWidth="1"/>
    <col min="997" max="997" width="12.85546875" style="486" customWidth="1"/>
    <col min="998" max="1000" width="12.5703125" style="486" customWidth="1"/>
    <col min="1001" max="1001" width="11.140625" style="486" customWidth="1"/>
    <col min="1002" max="1002" width="11" style="486" customWidth="1"/>
    <col min="1003" max="1003" width="14.28515625" style="486" customWidth="1"/>
    <col min="1004" max="1004" width="9.140625" style="486" customWidth="1"/>
    <col min="1005" max="1007" width="14.28515625" style="486" customWidth="1"/>
    <col min="1008" max="1248" width="8.85546875" style="486"/>
    <col min="1249" max="1249" width="21.28515625" style="486" customWidth="1"/>
    <col min="1250" max="1250" width="14.140625" style="486" customWidth="1"/>
    <col min="1251" max="1251" width="15.140625" style="486" customWidth="1"/>
    <col min="1252" max="1252" width="11.7109375" style="486" customWidth="1"/>
    <col min="1253" max="1253" width="12.85546875" style="486" customWidth="1"/>
    <col min="1254" max="1256" width="12.5703125" style="486" customWidth="1"/>
    <col min="1257" max="1257" width="11.140625" style="486" customWidth="1"/>
    <col min="1258" max="1258" width="11" style="486" customWidth="1"/>
    <col min="1259" max="1259" width="14.28515625" style="486" customWidth="1"/>
    <col min="1260" max="1260" width="9.140625" style="486" customWidth="1"/>
    <col min="1261" max="1263" width="14.28515625" style="486" customWidth="1"/>
    <col min="1264" max="1504" width="8.85546875" style="486"/>
    <col min="1505" max="1505" width="21.28515625" style="486" customWidth="1"/>
    <col min="1506" max="1506" width="14.140625" style="486" customWidth="1"/>
    <col min="1507" max="1507" width="15.140625" style="486" customWidth="1"/>
    <col min="1508" max="1508" width="11.7109375" style="486" customWidth="1"/>
    <col min="1509" max="1509" width="12.85546875" style="486" customWidth="1"/>
    <col min="1510" max="1512" width="12.5703125" style="486" customWidth="1"/>
    <col min="1513" max="1513" width="11.140625" style="486" customWidth="1"/>
    <col min="1514" max="1514" width="11" style="486" customWidth="1"/>
    <col min="1515" max="1515" width="14.28515625" style="486" customWidth="1"/>
    <col min="1516" max="1516" width="9.140625" style="486" customWidth="1"/>
    <col min="1517" max="1519" width="14.28515625" style="486" customWidth="1"/>
    <col min="1520" max="1760" width="8.85546875" style="486"/>
    <col min="1761" max="1761" width="21.28515625" style="486" customWidth="1"/>
    <col min="1762" max="1762" width="14.140625" style="486" customWidth="1"/>
    <col min="1763" max="1763" width="15.140625" style="486" customWidth="1"/>
    <col min="1764" max="1764" width="11.7109375" style="486" customWidth="1"/>
    <col min="1765" max="1765" width="12.85546875" style="486" customWidth="1"/>
    <col min="1766" max="1768" width="12.5703125" style="486" customWidth="1"/>
    <col min="1769" max="1769" width="11.140625" style="486" customWidth="1"/>
    <col min="1770" max="1770" width="11" style="486" customWidth="1"/>
    <col min="1771" max="1771" width="14.28515625" style="486" customWidth="1"/>
    <col min="1772" max="1772" width="9.140625" style="486" customWidth="1"/>
    <col min="1773" max="1775" width="14.28515625" style="486" customWidth="1"/>
    <col min="1776" max="2016" width="8.85546875" style="486"/>
    <col min="2017" max="2017" width="21.28515625" style="486" customWidth="1"/>
    <col min="2018" max="2018" width="14.140625" style="486" customWidth="1"/>
    <col min="2019" max="2019" width="15.140625" style="486" customWidth="1"/>
    <col min="2020" max="2020" width="11.7109375" style="486" customWidth="1"/>
    <col min="2021" max="2021" width="12.85546875" style="486" customWidth="1"/>
    <col min="2022" max="2024" width="12.5703125" style="486" customWidth="1"/>
    <col min="2025" max="2025" width="11.140625" style="486" customWidth="1"/>
    <col min="2026" max="2026" width="11" style="486" customWidth="1"/>
    <col min="2027" max="2027" width="14.28515625" style="486" customWidth="1"/>
    <col min="2028" max="2028" width="9.140625" style="486" customWidth="1"/>
    <col min="2029" max="2031" width="14.28515625" style="486" customWidth="1"/>
    <col min="2032" max="2272" width="8.85546875" style="486"/>
    <col min="2273" max="2273" width="21.28515625" style="486" customWidth="1"/>
    <col min="2274" max="2274" width="14.140625" style="486" customWidth="1"/>
    <col min="2275" max="2275" width="15.140625" style="486" customWidth="1"/>
    <col min="2276" max="2276" width="11.7109375" style="486" customWidth="1"/>
    <col min="2277" max="2277" width="12.85546875" style="486" customWidth="1"/>
    <col min="2278" max="2280" width="12.5703125" style="486" customWidth="1"/>
    <col min="2281" max="2281" width="11.140625" style="486" customWidth="1"/>
    <col min="2282" max="2282" width="11" style="486" customWidth="1"/>
    <col min="2283" max="2283" width="14.28515625" style="486" customWidth="1"/>
    <col min="2284" max="2284" width="9.140625" style="486" customWidth="1"/>
    <col min="2285" max="2287" width="14.28515625" style="486" customWidth="1"/>
    <col min="2288" max="2528" width="8.85546875" style="486"/>
    <col min="2529" max="2529" width="21.28515625" style="486" customWidth="1"/>
    <col min="2530" max="2530" width="14.140625" style="486" customWidth="1"/>
    <col min="2531" max="2531" width="15.140625" style="486" customWidth="1"/>
    <col min="2532" max="2532" width="11.7109375" style="486" customWidth="1"/>
    <col min="2533" max="2533" width="12.85546875" style="486" customWidth="1"/>
    <col min="2534" max="2536" width="12.5703125" style="486" customWidth="1"/>
    <col min="2537" max="2537" width="11.140625" style="486" customWidth="1"/>
    <col min="2538" max="2538" width="11" style="486" customWidth="1"/>
    <col min="2539" max="2539" width="14.28515625" style="486" customWidth="1"/>
    <col min="2540" max="2540" width="9.140625" style="486" customWidth="1"/>
    <col min="2541" max="2543" width="14.28515625" style="486" customWidth="1"/>
    <col min="2544" max="2784" width="8.85546875" style="486"/>
    <col min="2785" max="2785" width="21.28515625" style="486" customWidth="1"/>
    <col min="2786" max="2786" width="14.140625" style="486" customWidth="1"/>
    <col min="2787" max="2787" width="15.140625" style="486" customWidth="1"/>
    <col min="2788" max="2788" width="11.7109375" style="486" customWidth="1"/>
    <col min="2789" max="2789" width="12.85546875" style="486" customWidth="1"/>
    <col min="2790" max="2792" width="12.5703125" style="486" customWidth="1"/>
    <col min="2793" max="2793" width="11.140625" style="486" customWidth="1"/>
    <col min="2794" max="2794" width="11" style="486" customWidth="1"/>
    <col min="2795" max="2795" width="14.28515625" style="486" customWidth="1"/>
    <col min="2796" max="2796" width="9.140625" style="486" customWidth="1"/>
    <col min="2797" max="2799" width="14.28515625" style="486" customWidth="1"/>
    <col min="2800" max="3040" width="8.85546875" style="486"/>
    <col min="3041" max="3041" width="21.28515625" style="486" customWidth="1"/>
    <col min="3042" max="3042" width="14.140625" style="486" customWidth="1"/>
    <col min="3043" max="3043" width="15.140625" style="486" customWidth="1"/>
    <col min="3044" max="3044" width="11.7109375" style="486" customWidth="1"/>
    <col min="3045" max="3045" width="12.85546875" style="486" customWidth="1"/>
    <col min="3046" max="3048" width="12.5703125" style="486" customWidth="1"/>
    <col min="3049" max="3049" width="11.140625" style="486" customWidth="1"/>
    <col min="3050" max="3050" width="11" style="486" customWidth="1"/>
    <col min="3051" max="3051" width="14.28515625" style="486" customWidth="1"/>
    <col min="3052" max="3052" width="9.140625" style="486" customWidth="1"/>
    <col min="3053" max="3055" width="14.28515625" style="486" customWidth="1"/>
    <col min="3056" max="3296" width="8.85546875" style="486"/>
    <col min="3297" max="3297" width="21.28515625" style="486" customWidth="1"/>
    <col min="3298" max="3298" width="14.140625" style="486" customWidth="1"/>
    <col min="3299" max="3299" width="15.140625" style="486" customWidth="1"/>
    <col min="3300" max="3300" width="11.7109375" style="486" customWidth="1"/>
    <col min="3301" max="3301" width="12.85546875" style="486" customWidth="1"/>
    <col min="3302" max="3304" width="12.5703125" style="486" customWidth="1"/>
    <col min="3305" max="3305" width="11.140625" style="486" customWidth="1"/>
    <col min="3306" max="3306" width="11" style="486" customWidth="1"/>
    <col min="3307" max="3307" width="14.28515625" style="486" customWidth="1"/>
    <col min="3308" max="3308" width="9.140625" style="486" customWidth="1"/>
    <col min="3309" max="3311" width="14.28515625" style="486" customWidth="1"/>
    <col min="3312" max="3552" width="8.85546875" style="486"/>
    <col min="3553" max="3553" width="21.28515625" style="486" customWidth="1"/>
    <col min="3554" max="3554" width="14.140625" style="486" customWidth="1"/>
    <col min="3555" max="3555" width="15.140625" style="486" customWidth="1"/>
    <col min="3556" max="3556" width="11.7109375" style="486" customWidth="1"/>
    <col min="3557" max="3557" width="12.85546875" style="486" customWidth="1"/>
    <col min="3558" max="3560" width="12.5703125" style="486" customWidth="1"/>
    <col min="3561" max="3561" width="11.140625" style="486" customWidth="1"/>
    <col min="3562" max="3562" width="11" style="486" customWidth="1"/>
    <col min="3563" max="3563" width="14.28515625" style="486" customWidth="1"/>
    <col min="3564" max="3564" width="9.140625" style="486" customWidth="1"/>
    <col min="3565" max="3567" width="14.28515625" style="486" customWidth="1"/>
    <col min="3568" max="3808" width="8.85546875" style="486"/>
    <col min="3809" max="3809" width="21.28515625" style="486" customWidth="1"/>
    <col min="3810" max="3810" width="14.140625" style="486" customWidth="1"/>
    <col min="3811" max="3811" width="15.140625" style="486" customWidth="1"/>
    <col min="3812" max="3812" width="11.7109375" style="486" customWidth="1"/>
    <col min="3813" max="3813" width="12.85546875" style="486" customWidth="1"/>
    <col min="3814" max="3816" width="12.5703125" style="486" customWidth="1"/>
    <col min="3817" max="3817" width="11.140625" style="486" customWidth="1"/>
    <col min="3818" max="3818" width="11" style="486" customWidth="1"/>
    <col min="3819" max="3819" width="14.28515625" style="486" customWidth="1"/>
    <col min="3820" max="3820" width="9.140625" style="486" customWidth="1"/>
    <col min="3821" max="3823" width="14.28515625" style="486" customWidth="1"/>
    <col min="3824" max="4064" width="8.85546875" style="486"/>
    <col min="4065" max="4065" width="21.28515625" style="486" customWidth="1"/>
    <col min="4066" max="4066" width="14.140625" style="486" customWidth="1"/>
    <col min="4067" max="4067" width="15.140625" style="486" customWidth="1"/>
    <col min="4068" max="4068" width="11.7109375" style="486" customWidth="1"/>
    <col min="4069" max="4069" width="12.85546875" style="486" customWidth="1"/>
    <col min="4070" max="4072" width="12.5703125" style="486" customWidth="1"/>
    <col min="4073" max="4073" width="11.140625" style="486" customWidth="1"/>
    <col min="4074" max="4074" width="11" style="486" customWidth="1"/>
    <col min="4075" max="4075" width="14.28515625" style="486" customWidth="1"/>
    <col min="4076" max="4076" width="9.140625" style="486" customWidth="1"/>
    <col min="4077" max="4079" width="14.28515625" style="486" customWidth="1"/>
    <col min="4080" max="4320" width="8.85546875" style="486"/>
    <col min="4321" max="4321" width="21.28515625" style="486" customWidth="1"/>
    <col min="4322" max="4322" width="14.140625" style="486" customWidth="1"/>
    <col min="4323" max="4323" width="15.140625" style="486" customWidth="1"/>
    <col min="4324" max="4324" width="11.7109375" style="486" customWidth="1"/>
    <col min="4325" max="4325" width="12.85546875" style="486" customWidth="1"/>
    <col min="4326" max="4328" width="12.5703125" style="486" customWidth="1"/>
    <col min="4329" max="4329" width="11.140625" style="486" customWidth="1"/>
    <col min="4330" max="4330" width="11" style="486" customWidth="1"/>
    <col min="4331" max="4331" width="14.28515625" style="486" customWidth="1"/>
    <col min="4332" max="4332" width="9.140625" style="486" customWidth="1"/>
    <col min="4333" max="4335" width="14.28515625" style="486" customWidth="1"/>
    <col min="4336" max="4576" width="8.85546875" style="486"/>
    <col min="4577" max="4577" width="21.28515625" style="486" customWidth="1"/>
    <col min="4578" max="4578" width="14.140625" style="486" customWidth="1"/>
    <col min="4579" max="4579" width="15.140625" style="486" customWidth="1"/>
    <col min="4580" max="4580" width="11.7109375" style="486" customWidth="1"/>
    <col min="4581" max="4581" width="12.85546875" style="486" customWidth="1"/>
    <col min="4582" max="4584" width="12.5703125" style="486" customWidth="1"/>
    <col min="4585" max="4585" width="11.140625" style="486" customWidth="1"/>
    <col min="4586" max="4586" width="11" style="486" customWidth="1"/>
    <col min="4587" max="4587" width="14.28515625" style="486" customWidth="1"/>
    <col min="4588" max="4588" width="9.140625" style="486" customWidth="1"/>
    <col min="4589" max="4591" width="14.28515625" style="486" customWidth="1"/>
    <col min="4592" max="4832" width="8.85546875" style="486"/>
    <col min="4833" max="4833" width="21.28515625" style="486" customWidth="1"/>
    <col min="4834" max="4834" width="14.140625" style="486" customWidth="1"/>
    <col min="4835" max="4835" width="15.140625" style="486" customWidth="1"/>
    <col min="4836" max="4836" width="11.7109375" style="486" customWidth="1"/>
    <col min="4837" max="4837" width="12.85546875" style="486" customWidth="1"/>
    <col min="4838" max="4840" width="12.5703125" style="486" customWidth="1"/>
    <col min="4841" max="4841" width="11.140625" style="486" customWidth="1"/>
    <col min="4842" max="4842" width="11" style="486" customWidth="1"/>
    <col min="4843" max="4843" width="14.28515625" style="486" customWidth="1"/>
    <col min="4844" max="4844" width="9.140625" style="486" customWidth="1"/>
    <col min="4845" max="4847" width="14.28515625" style="486" customWidth="1"/>
    <col min="4848" max="5088" width="8.85546875" style="486"/>
    <col min="5089" max="5089" width="21.28515625" style="486" customWidth="1"/>
    <col min="5090" max="5090" width="14.140625" style="486" customWidth="1"/>
    <col min="5091" max="5091" width="15.140625" style="486" customWidth="1"/>
    <col min="5092" max="5092" width="11.7109375" style="486" customWidth="1"/>
    <col min="5093" max="5093" width="12.85546875" style="486" customWidth="1"/>
    <col min="5094" max="5096" width="12.5703125" style="486" customWidth="1"/>
    <col min="5097" max="5097" width="11.140625" style="486" customWidth="1"/>
    <col min="5098" max="5098" width="11" style="486" customWidth="1"/>
    <col min="5099" max="5099" width="14.28515625" style="486" customWidth="1"/>
    <col min="5100" max="5100" width="9.140625" style="486" customWidth="1"/>
    <col min="5101" max="5103" width="14.28515625" style="486" customWidth="1"/>
    <col min="5104" max="5344" width="8.85546875" style="486"/>
    <col min="5345" max="5345" width="21.28515625" style="486" customWidth="1"/>
    <col min="5346" max="5346" width="14.140625" style="486" customWidth="1"/>
    <col min="5347" max="5347" width="15.140625" style="486" customWidth="1"/>
    <col min="5348" max="5348" width="11.7109375" style="486" customWidth="1"/>
    <col min="5349" max="5349" width="12.85546875" style="486" customWidth="1"/>
    <col min="5350" max="5352" width="12.5703125" style="486" customWidth="1"/>
    <col min="5353" max="5353" width="11.140625" style="486" customWidth="1"/>
    <col min="5354" max="5354" width="11" style="486" customWidth="1"/>
    <col min="5355" max="5355" width="14.28515625" style="486" customWidth="1"/>
    <col min="5356" max="5356" width="9.140625" style="486" customWidth="1"/>
    <col min="5357" max="5359" width="14.28515625" style="486" customWidth="1"/>
    <col min="5360" max="5600" width="8.85546875" style="486"/>
    <col min="5601" max="5601" width="21.28515625" style="486" customWidth="1"/>
    <col min="5602" max="5602" width="14.140625" style="486" customWidth="1"/>
    <col min="5603" max="5603" width="15.140625" style="486" customWidth="1"/>
    <col min="5604" max="5604" width="11.7109375" style="486" customWidth="1"/>
    <col min="5605" max="5605" width="12.85546875" style="486" customWidth="1"/>
    <col min="5606" max="5608" width="12.5703125" style="486" customWidth="1"/>
    <col min="5609" max="5609" width="11.140625" style="486" customWidth="1"/>
    <col min="5610" max="5610" width="11" style="486" customWidth="1"/>
    <col min="5611" max="5611" width="14.28515625" style="486" customWidth="1"/>
    <col min="5612" max="5612" width="9.140625" style="486" customWidth="1"/>
    <col min="5613" max="5615" width="14.28515625" style="486" customWidth="1"/>
    <col min="5616" max="5856" width="8.85546875" style="486"/>
    <col min="5857" max="5857" width="21.28515625" style="486" customWidth="1"/>
    <col min="5858" max="5858" width="14.140625" style="486" customWidth="1"/>
    <col min="5859" max="5859" width="15.140625" style="486" customWidth="1"/>
    <col min="5860" max="5860" width="11.7109375" style="486" customWidth="1"/>
    <col min="5861" max="5861" width="12.85546875" style="486" customWidth="1"/>
    <col min="5862" max="5864" width="12.5703125" style="486" customWidth="1"/>
    <col min="5865" max="5865" width="11.140625" style="486" customWidth="1"/>
    <col min="5866" max="5866" width="11" style="486" customWidth="1"/>
    <col min="5867" max="5867" width="14.28515625" style="486" customWidth="1"/>
    <col min="5868" max="5868" width="9.140625" style="486" customWidth="1"/>
    <col min="5869" max="5871" width="14.28515625" style="486" customWidth="1"/>
    <col min="5872" max="6112" width="8.85546875" style="486"/>
    <col min="6113" max="6113" width="21.28515625" style="486" customWidth="1"/>
    <col min="6114" max="6114" width="14.140625" style="486" customWidth="1"/>
    <col min="6115" max="6115" width="15.140625" style="486" customWidth="1"/>
    <col min="6116" max="6116" width="11.7109375" style="486" customWidth="1"/>
    <col min="6117" max="6117" width="12.85546875" style="486" customWidth="1"/>
    <col min="6118" max="6120" width="12.5703125" style="486" customWidth="1"/>
    <col min="6121" max="6121" width="11.140625" style="486" customWidth="1"/>
    <col min="6122" max="6122" width="11" style="486" customWidth="1"/>
    <col min="6123" max="6123" width="14.28515625" style="486" customWidth="1"/>
    <col min="6124" max="6124" width="9.140625" style="486" customWidth="1"/>
    <col min="6125" max="6127" width="14.28515625" style="486" customWidth="1"/>
    <col min="6128" max="6368" width="8.85546875" style="486"/>
    <col min="6369" max="6369" width="21.28515625" style="486" customWidth="1"/>
    <col min="6370" max="6370" width="14.140625" style="486" customWidth="1"/>
    <col min="6371" max="6371" width="15.140625" style="486" customWidth="1"/>
    <col min="6372" max="6372" width="11.7109375" style="486" customWidth="1"/>
    <col min="6373" max="6373" width="12.85546875" style="486" customWidth="1"/>
    <col min="6374" max="6376" width="12.5703125" style="486" customWidth="1"/>
    <col min="6377" max="6377" width="11.140625" style="486" customWidth="1"/>
    <col min="6378" max="6378" width="11" style="486" customWidth="1"/>
    <col min="6379" max="6379" width="14.28515625" style="486" customWidth="1"/>
    <col min="6380" max="6380" width="9.140625" style="486" customWidth="1"/>
    <col min="6381" max="6383" width="14.28515625" style="486" customWidth="1"/>
    <col min="6384" max="6624" width="8.85546875" style="486"/>
    <col min="6625" max="6625" width="21.28515625" style="486" customWidth="1"/>
    <col min="6626" max="6626" width="14.140625" style="486" customWidth="1"/>
    <col min="6627" max="6627" width="15.140625" style="486" customWidth="1"/>
    <col min="6628" max="6628" width="11.7109375" style="486" customWidth="1"/>
    <col min="6629" max="6629" width="12.85546875" style="486" customWidth="1"/>
    <col min="6630" max="6632" width="12.5703125" style="486" customWidth="1"/>
    <col min="6633" max="6633" width="11.140625" style="486" customWidth="1"/>
    <col min="6634" max="6634" width="11" style="486" customWidth="1"/>
    <col min="6635" max="6635" width="14.28515625" style="486" customWidth="1"/>
    <col min="6636" max="6636" width="9.140625" style="486" customWidth="1"/>
    <col min="6637" max="6639" width="14.28515625" style="486" customWidth="1"/>
    <col min="6640" max="6880" width="8.85546875" style="486"/>
    <col min="6881" max="6881" width="21.28515625" style="486" customWidth="1"/>
    <col min="6882" max="6882" width="14.140625" style="486" customWidth="1"/>
    <col min="6883" max="6883" width="15.140625" style="486" customWidth="1"/>
    <col min="6884" max="6884" width="11.7109375" style="486" customWidth="1"/>
    <col min="6885" max="6885" width="12.85546875" style="486" customWidth="1"/>
    <col min="6886" max="6888" width="12.5703125" style="486" customWidth="1"/>
    <col min="6889" max="6889" width="11.140625" style="486" customWidth="1"/>
    <col min="6890" max="6890" width="11" style="486" customWidth="1"/>
    <col min="6891" max="6891" width="14.28515625" style="486" customWidth="1"/>
    <col min="6892" max="6892" width="9.140625" style="486" customWidth="1"/>
    <col min="6893" max="6895" width="14.28515625" style="486" customWidth="1"/>
    <col min="6896" max="7136" width="8.85546875" style="486"/>
    <col min="7137" max="7137" width="21.28515625" style="486" customWidth="1"/>
    <col min="7138" max="7138" width="14.140625" style="486" customWidth="1"/>
    <col min="7139" max="7139" width="15.140625" style="486" customWidth="1"/>
    <col min="7140" max="7140" width="11.7109375" style="486" customWidth="1"/>
    <col min="7141" max="7141" width="12.85546875" style="486" customWidth="1"/>
    <col min="7142" max="7144" width="12.5703125" style="486" customWidth="1"/>
    <col min="7145" max="7145" width="11.140625" style="486" customWidth="1"/>
    <col min="7146" max="7146" width="11" style="486" customWidth="1"/>
    <col min="7147" max="7147" width="14.28515625" style="486" customWidth="1"/>
    <col min="7148" max="7148" width="9.140625" style="486" customWidth="1"/>
    <col min="7149" max="7151" width="14.28515625" style="486" customWidth="1"/>
    <col min="7152" max="7392" width="8.85546875" style="486"/>
    <col min="7393" max="7393" width="21.28515625" style="486" customWidth="1"/>
    <col min="7394" max="7394" width="14.140625" style="486" customWidth="1"/>
    <col min="7395" max="7395" width="15.140625" style="486" customWidth="1"/>
    <col min="7396" max="7396" width="11.7109375" style="486" customWidth="1"/>
    <col min="7397" max="7397" width="12.85546875" style="486" customWidth="1"/>
    <col min="7398" max="7400" width="12.5703125" style="486" customWidth="1"/>
    <col min="7401" max="7401" width="11.140625" style="486" customWidth="1"/>
    <col min="7402" max="7402" width="11" style="486" customWidth="1"/>
    <col min="7403" max="7403" width="14.28515625" style="486" customWidth="1"/>
    <col min="7404" max="7404" width="9.140625" style="486" customWidth="1"/>
    <col min="7405" max="7407" width="14.28515625" style="486" customWidth="1"/>
    <col min="7408" max="7648" width="8.85546875" style="486"/>
    <col min="7649" max="7649" width="21.28515625" style="486" customWidth="1"/>
    <col min="7650" max="7650" width="14.140625" style="486" customWidth="1"/>
    <col min="7651" max="7651" width="15.140625" style="486" customWidth="1"/>
    <col min="7652" max="7652" width="11.7109375" style="486" customWidth="1"/>
    <col min="7653" max="7653" width="12.85546875" style="486" customWidth="1"/>
    <col min="7654" max="7656" width="12.5703125" style="486" customWidth="1"/>
    <col min="7657" max="7657" width="11.140625" style="486" customWidth="1"/>
    <col min="7658" max="7658" width="11" style="486" customWidth="1"/>
    <col min="7659" max="7659" width="14.28515625" style="486" customWidth="1"/>
    <col min="7660" max="7660" width="9.140625" style="486" customWidth="1"/>
    <col min="7661" max="7663" width="14.28515625" style="486" customWidth="1"/>
    <col min="7664" max="7904" width="8.85546875" style="486"/>
    <col min="7905" max="7905" width="21.28515625" style="486" customWidth="1"/>
    <col min="7906" max="7906" width="14.140625" style="486" customWidth="1"/>
    <col min="7907" max="7907" width="15.140625" style="486" customWidth="1"/>
    <col min="7908" max="7908" width="11.7109375" style="486" customWidth="1"/>
    <col min="7909" max="7909" width="12.85546875" style="486" customWidth="1"/>
    <col min="7910" max="7912" width="12.5703125" style="486" customWidth="1"/>
    <col min="7913" max="7913" width="11.140625" style="486" customWidth="1"/>
    <col min="7914" max="7914" width="11" style="486" customWidth="1"/>
    <col min="7915" max="7915" width="14.28515625" style="486" customWidth="1"/>
    <col min="7916" max="7916" width="9.140625" style="486" customWidth="1"/>
    <col min="7917" max="7919" width="14.28515625" style="486" customWidth="1"/>
    <col min="7920" max="8160" width="8.85546875" style="486"/>
    <col min="8161" max="8161" width="21.28515625" style="486" customWidth="1"/>
    <col min="8162" max="8162" width="14.140625" style="486" customWidth="1"/>
    <col min="8163" max="8163" width="15.140625" style="486" customWidth="1"/>
    <col min="8164" max="8164" width="11.7109375" style="486" customWidth="1"/>
    <col min="8165" max="8165" width="12.85546875" style="486" customWidth="1"/>
    <col min="8166" max="8168" width="12.5703125" style="486" customWidth="1"/>
    <col min="8169" max="8169" width="11.140625" style="486" customWidth="1"/>
    <col min="8170" max="8170" width="11" style="486" customWidth="1"/>
    <col min="8171" max="8171" width="14.28515625" style="486" customWidth="1"/>
    <col min="8172" max="8172" width="9.140625" style="486" customWidth="1"/>
    <col min="8173" max="8175" width="14.28515625" style="486" customWidth="1"/>
    <col min="8176" max="8416" width="8.85546875" style="486"/>
    <col min="8417" max="8417" width="21.28515625" style="486" customWidth="1"/>
    <col min="8418" max="8418" width="14.140625" style="486" customWidth="1"/>
    <col min="8419" max="8419" width="15.140625" style="486" customWidth="1"/>
    <col min="8420" max="8420" width="11.7109375" style="486" customWidth="1"/>
    <col min="8421" max="8421" width="12.85546875" style="486" customWidth="1"/>
    <col min="8422" max="8424" width="12.5703125" style="486" customWidth="1"/>
    <col min="8425" max="8425" width="11.140625" style="486" customWidth="1"/>
    <col min="8426" max="8426" width="11" style="486" customWidth="1"/>
    <col min="8427" max="8427" width="14.28515625" style="486" customWidth="1"/>
    <col min="8428" max="8428" width="9.140625" style="486" customWidth="1"/>
    <col min="8429" max="8431" width="14.28515625" style="486" customWidth="1"/>
    <col min="8432" max="8672" width="8.85546875" style="486"/>
    <col min="8673" max="8673" width="21.28515625" style="486" customWidth="1"/>
    <col min="8674" max="8674" width="14.140625" style="486" customWidth="1"/>
    <col min="8675" max="8675" width="15.140625" style="486" customWidth="1"/>
    <col min="8676" max="8676" width="11.7109375" style="486" customWidth="1"/>
    <col min="8677" max="8677" width="12.85546875" style="486" customWidth="1"/>
    <col min="8678" max="8680" width="12.5703125" style="486" customWidth="1"/>
    <col min="8681" max="8681" width="11.140625" style="486" customWidth="1"/>
    <col min="8682" max="8682" width="11" style="486" customWidth="1"/>
    <col min="8683" max="8683" width="14.28515625" style="486" customWidth="1"/>
    <col min="8684" max="8684" width="9.140625" style="486" customWidth="1"/>
    <col min="8685" max="8687" width="14.28515625" style="486" customWidth="1"/>
    <col min="8688" max="8928" width="8.85546875" style="486"/>
    <col min="8929" max="8929" width="21.28515625" style="486" customWidth="1"/>
    <col min="8930" max="8930" width="14.140625" style="486" customWidth="1"/>
    <col min="8931" max="8931" width="15.140625" style="486" customWidth="1"/>
    <col min="8932" max="8932" width="11.7109375" style="486" customWidth="1"/>
    <col min="8933" max="8933" width="12.85546875" style="486" customWidth="1"/>
    <col min="8934" max="8936" width="12.5703125" style="486" customWidth="1"/>
    <col min="8937" max="8937" width="11.140625" style="486" customWidth="1"/>
    <col min="8938" max="8938" width="11" style="486" customWidth="1"/>
    <col min="8939" max="8939" width="14.28515625" style="486" customWidth="1"/>
    <col min="8940" max="8940" width="9.140625" style="486" customWidth="1"/>
    <col min="8941" max="8943" width="14.28515625" style="486" customWidth="1"/>
    <col min="8944" max="9184" width="8.85546875" style="486"/>
    <col min="9185" max="9185" width="21.28515625" style="486" customWidth="1"/>
    <col min="9186" max="9186" width="14.140625" style="486" customWidth="1"/>
    <col min="9187" max="9187" width="15.140625" style="486" customWidth="1"/>
    <col min="9188" max="9188" width="11.7109375" style="486" customWidth="1"/>
    <col min="9189" max="9189" width="12.85546875" style="486" customWidth="1"/>
    <col min="9190" max="9192" width="12.5703125" style="486" customWidth="1"/>
    <col min="9193" max="9193" width="11.140625" style="486" customWidth="1"/>
    <col min="9194" max="9194" width="11" style="486" customWidth="1"/>
    <col min="9195" max="9195" width="14.28515625" style="486" customWidth="1"/>
    <col min="9196" max="9196" width="9.140625" style="486" customWidth="1"/>
    <col min="9197" max="9199" width="14.28515625" style="486" customWidth="1"/>
    <col min="9200" max="9440" width="8.85546875" style="486"/>
    <col min="9441" max="9441" width="21.28515625" style="486" customWidth="1"/>
    <col min="9442" max="9442" width="14.140625" style="486" customWidth="1"/>
    <col min="9443" max="9443" width="15.140625" style="486" customWidth="1"/>
    <col min="9444" max="9444" width="11.7109375" style="486" customWidth="1"/>
    <col min="9445" max="9445" width="12.85546875" style="486" customWidth="1"/>
    <col min="9446" max="9448" width="12.5703125" style="486" customWidth="1"/>
    <col min="9449" max="9449" width="11.140625" style="486" customWidth="1"/>
    <col min="9450" max="9450" width="11" style="486" customWidth="1"/>
    <col min="9451" max="9451" width="14.28515625" style="486" customWidth="1"/>
    <col min="9452" max="9452" width="9.140625" style="486" customWidth="1"/>
    <col min="9453" max="9455" width="14.28515625" style="486" customWidth="1"/>
    <col min="9456" max="9696" width="8.85546875" style="486"/>
    <col min="9697" max="9697" width="21.28515625" style="486" customWidth="1"/>
    <col min="9698" max="9698" width="14.140625" style="486" customWidth="1"/>
    <col min="9699" max="9699" width="15.140625" style="486" customWidth="1"/>
    <col min="9700" max="9700" width="11.7109375" style="486" customWidth="1"/>
    <col min="9701" max="9701" width="12.85546875" style="486" customWidth="1"/>
    <col min="9702" max="9704" width="12.5703125" style="486" customWidth="1"/>
    <col min="9705" max="9705" width="11.140625" style="486" customWidth="1"/>
    <col min="9706" max="9706" width="11" style="486" customWidth="1"/>
    <col min="9707" max="9707" width="14.28515625" style="486" customWidth="1"/>
    <col min="9708" max="9708" width="9.140625" style="486" customWidth="1"/>
    <col min="9709" max="9711" width="14.28515625" style="486" customWidth="1"/>
    <col min="9712" max="9952" width="8.85546875" style="486"/>
    <col min="9953" max="9953" width="21.28515625" style="486" customWidth="1"/>
    <col min="9954" max="9954" width="14.140625" style="486" customWidth="1"/>
    <col min="9955" max="9955" width="15.140625" style="486" customWidth="1"/>
    <col min="9956" max="9956" width="11.7109375" style="486" customWidth="1"/>
    <col min="9957" max="9957" width="12.85546875" style="486" customWidth="1"/>
    <col min="9958" max="9960" width="12.5703125" style="486" customWidth="1"/>
    <col min="9961" max="9961" width="11.140625" style="486" customWidth="1"/>
    <col min="9962" max="9962" width="11" style="486" customWidth="1"/>
    <col min="9963" max="9963" width="14.28515625" style="486" customWidth="1"/>
    <col min="9964" max="9964" width="9.140625" style="486" customWidth="1"/>
    <col min="9965" max="9967" width="14.28515625" style="486" customWidth="1"/>
    <col min="9968" max="10208" width="8.85546875" style="486"/>
    <col min="10209" max="10209" width="21.28515625" style="486" customWidth="1"/>
    <col min="10210" max="10210" width="14.140625" style="486" customWidth="1"/>
    <col min="10211" max="10211" width="15.140625" style="486" customWidth="1"/>
    <col min="10212" max="10212" width="11.7109375" style="486" customWidth="1"/>
    <col min="10213" max="10213" width="12.85546875" style="486" customWidth="1"/>
    <col min="10214" max="10216" width="12.5703125" style="486" customWidth="1"/>
    <col min="10217" max="10217" width="11.140625" style="486" customWidth="1"/>
    <col min="10218" max="10218" width="11" style="486" customWidth="1"/>
    <col min="10219" max="10219" width="14.28515625" style="486" customWidth="1"/>
    <col min="10220" max="10220" width="9.140625" style="486" customWidth="1"/>
    <col min="10221" max="10223" width="14.28515625" style="486" customWidth="1"/>
    <col min="10224" max="10464" width="8.85546875" style="486"/>
    <col min="10465" max="10465" width="21.28515625" style="486" customWidth="1"/>
    <col min="10466" max="10466" width="14.140625" style="486" customWidth="1"/>
    <col min="10467" max="10467" width="15.140625" style="486" customWidth="1"/>
    <col min="10468" max="10468" width="11.7109375" style="486" customWidth="1"/>
    <col min="10469" max="10469" width="12.85546875" style="486" customWidth="1"/>
    <col min="10470" max="10472" width="12.5703125" style="486" customWidth="1"/>
    <col min="10473" max="10473" width="11.140625" style="486" customWidth="1"/>
    <col min="10474" max="10474" width="11" style="486" customWidth="1"/>
    <col min="10475" max="10475" width="14.28515625" style="486" customWidth="1"/>
    <col min="10476" max="10476" width="9.140625" style="486" customWidth="1"/>
    <col min="10477" max="10479" width="14.28515625" style="486" customWidth="1"/>
    <col min="10480" max="10720" width="8.85546875" style="486"/>
    <col min="10721" max="10721" width="21.28515625" style="486" customWidth="1"/>
    <col min="10722" max="10722" width="14.140625" style="486" customWidth="1"/>
    <col min="10723" max="10723" width="15.140625" style="486" customWidth="1"/>
    <col min="10724" max="10724" width="11.7109375" style="486" customWidth="1"/>
    <col min="10725" max="10725" width="12.85546875" style="486" customWidth="1"/>
    <col min="10726" max="10728" width="12.5703125" style="486" customWidth="1"/>
    <col min="10729" max="10729" width="11.140625" style="486" customWidth="1"/>
    <col min="10730" max="10730" width="11" style="486" customWidth="1"/>
    <col min="10731" max="10731" width="14.28515625" style="486" customWidth="1"/>
    <col min="10732" max="10732" width="9.140625" style="486" customWidth="1"/>
    <col min="10733" max="10735" width="14.28515625" style="486" customWidth="1"/>
    <col min="10736" max="10976" width="8.85546875" style="486"/>
    <col min="10977" max="10977" width="21.28515625" style="486" customWidth="1"/>
    <col min="10978" max="10978" width="14.140625" style="486" customWidth="1"/>
    <col min="10979" max="10979" width="15.140625" style="486" customWidth="1"/>
    <col min="10980" max="10980" width="11.7109375" style="486" customWidth="1"/>
    <col min="10981" max="10981" width="12.85546875" style="486" customWidth="1"/>
    <col min="10982" max="10984" width="12.5703125" style="486" customWidth="1"/>
    <col min="10985" max="10985" width="11.140625" style="486" customWidth="1"/>
    <col min="10986" max="10986" width="11" style="486" customWidth="1"/>
    <col min="10987" max="10987" width="14.28515625" style="486" customWidth="1"/>
    <col min="10988" max="10988" width="9.140625" style="486" customWidth="1"/>
    <col min="10989" max="10991" width="14.28515625" style="486" customWidth="1"/>
    <col min="10992" max="11232" width="8.85546875" style="486"/>
    <col min="11233" max="11233" width="21.28515625" style="486" customWidth="1"/>
    <col min="11234" max="11234" width="14.140625" style="486" customWidth="1"/>
    <col min="11235" max="11235" width="15.140625" style="486" customWidth="1"/>
    <col min="11236" max="11236" width="11.7109375" style="486" customWidth="1"/>
    <col min="11237" max="11237" width="12.85546875" style="486" customWidth="1"/>
    <col min="11238" max="11240" width="12.5703125" style="486" customWidth="1"/>
    <col min="11241" max="11241" width="11.140625" style="486" customWidth="1"/>
    <col min="11242" max="11242" width="11" style="486" customWidth="1"/>
    <col min="11243" max="11243" width="14.28515625" style="486" customWidth="1"/>
    <col min="11244" max="11244" width="9.140625" style="486" customWidth="1"/>
    <col min="11245" max="11247" width="14.28515625" style="486" customWidth="1"/>
    <col min="11248" max="11488" width="8.85546875" style="486"/>
    <col min="11489" max="11489" width="21.28515625" style="486" customWidth="1"/>
    <col min="11490" max="11490" width="14.140625" style="486" customWidth="1"/>
    <col min="11491" max="11491" width="15.140625" style="486" customWidth="1"/>
    <col min="11492" max="11492" width="11.7109375" style="486" customWidth="1"/>
    <col min="11493" max="11493" width="12.85546875" style="486" customWidth="1"/>
    <col min="11494" max="11496" width="12.5703125" style="486" customWidth="1"/>
    <col min="11497" max="11497" width="11.140625" style="486" customWidth="1"/>
    <col min="11498" max="11498" width="11" style="486" customWidth="1"/>
    <col min="11499" max="11499" width="14.28515625" style="486" customWidth="1"/>
    <col min="11500" max="11500" width="9.140625" style="486" customWidth="1"/>
    <col min="11501" max="11503" width="14.28515625" style="486" customWidth="1"/>
    <col min="11504" max="11744" width="8.85546875" style="486"/>
    <col min="11745" max="11745" width="21.28515625" style="486" customWidth="1"/>
    <col min="11746" max="11746" width="14.140625" style="486" customWidth="1"/>
    <col min="11747" max="11747" width="15.140625" style="486" customWidth="1"/>
    <col min="11748" max="11748" width="11.7109375" style="486" customWidth="1"/>
    <col min="11749" max="11749" width="12.85546875" style="486" customWidth="1"/>
    <col min="11750" max="11752" width="12.5703125" style="486" customWidth="1"/>
    <col min="11753" max="11753" width="11.140625" style="486" customWidth="1"/>
    <col min="11754" max="11754" width="11" style="486" customWidth="1"/>
    <col min="11755" max="11755" width="14.28515625" style="486" customWidth="1"/>
    <col min="11756" max="11756" width="9.140625" style="486" customWidth="1"/>
    <col min="11757" max="11759" width="14.28515625" style="486" customWidth="1"/>
    <col min="11760" max="12000" width="8.85546875" style="486"/>
    <col min="12001" max="12001" width="21.28515625" style="486" customWidth="1"/>
    <col min="12002" max="12002" width="14.140625" style="486" customWidth="1"/>
    <col min="12003" max="12003" width="15.140625" style="486" customWidth="1"/>
    <col min="12004" max="12004" width="11.7109375" style="486" customWidth="1"/>
    <col min="12005" max="12005" width="12.85546875" style="486" customWidth="1"/>
    <col min="12006" max="12008" width="12.5703125" style="486" customWidth="1"/>
    <col min="12009" max="12009" width="11.140625" style="486" customWidth="1"/>
    <col min="12010" max="12010" width="11" style="486" customWidth="1"/>
    <col min="12011" max="12011" width="14.28515625" style="486" customWidth="1"/>
    <col min="12012" max="12012" width="9.140625" style="486" customWidth="1"/>
    <col min="12013" max="12015" width="14.28515625" style="486" customWidth="1"/>
    <col min="12016" max="12256" width="8.85546875" style="486"/>
    <col min="12257" max="12257" width="21.28515625" style="486" customWidth="1"/>
    <col min="12258" max="12258" width="14.140625" style="486" customWidth="1"/>
    <col min="12259" max="12259" width="15.140625" style="486" customWidth="1"/>
    <col min="12260" max="12260" width="11.7109375" style="486" customWidth="1"/>
    <col min="12261" max="12261" width="12.85546875" style="486" customWidth="1"/>
    <col min="12262" max="12264" width="12.5703125" style="486" customWidth="1"/>
    <col min="12265" max="12265" width="11.140625" style="486" customWidth="1"/>
    <col min="12266" max="12266" width="11" style="486" customWidth="1"/>
    <col min="12267" max="12267" width="14.28515625" style="486" customWidth="1"/>
    <col min="12268" max="12268" width="9.140625" style="486" customWidth="1"/>
    <col min="12269" max="12271" width="14.28515625" style="486" customWidth="1"/>
    <col min="12272" max="12512" width="8.85546875" style="486"/>
    <col min="12513" max="12513" width="21.28515625" style="486" customWidth="1"/>
    <col min="12514" max="12514" width="14.140625" style="486" customWidth="1"/>
    <col min="12515" max="12515" width="15.140625" style="486" customWidth="1"/>
    <col min="12516" max="12516" width="11.7109375" style="486" customWidth="1"/>
    <col min="12517" max="12517" width="12.85546875" style="486" customWidth="1"/>
    <col min="12518" max="12520" width="12.5703125" style="486" customWidth="1"/>
    <col min="12521" max="12521" width="11.140625" style="486" customWidth="1"/>
    <col min="12522" max="12522" width="11" style="486" customWidth="1"/>
    <col min="12523" max="12523" width="14.28515625" style="486" customWidth="1"/>
    <col min="12524" max="12524" width="9.140625" style="486" customWidth="1"/>
    <col min="12525" max="12527" width="14.28515625" style="486" customWidth="1"/>
    <col min="12528" max="12768" width="8.85546875" style="486"/>
    <col min="12769" max="12769" width="21.28515625" style="486" customWidth="1"/>
    <col min="12770" max="12770" width="14.140625" style="486" customWidth="1"/>
    <col min="12771" max="12771" width="15.140625" style="486" customWidth="1"/>
    <col min="12772" max="12772" width="11.7109375" style="486" customWidth="1"/>
    <col min="12773" max="12773" width="12.85546875" style="486" customWidth="1"/>
    <col min="12774" max="12776" width="12.5703125" style="486" customWidth="1"/>
    <col min="12777" max="12777" width="11.140625" style="486" customWidth="1"/>
    <col min="12778" max="12778" width="11" style="486" customWidth="1"/>
    <col min="12779" max="12779" width="14.28515625" style="486" customWidth="1"/>
    <col min="12780" max="12780" width="9.140625" style="486" customWidth="1"/>
    <col min="12781" max="12783" width="14.28515625" style="486" customWidth="1"/>
    <col min="12784" max="13024" width="8.85546875" style="486"/>
    <col min="13025" max="13025" width="21.28515625" style="486" customWidth="1"/>
    <col min="13026" max="13026" width="14.140625" style="486" customWidth="1"/>
    <col min="13027" max="13027" width="15.140625" style="486" customWidth="1"/>
    <col min="13028" max="13028" width="11.7109375" style="486" customWidth="1"/>
    <col min="13029" max="13029" width="12.85546875" style="486" customWidth="1"/>
    <col min="13030" max="13032" width="12.5703125" style="486" customWidth="1"/>
    <col min="13033" max="13033" width="11.140625" style="486" customWidth="1"/>
    <col min="13034" max="13034" width="11" style="486" customWidth="1"/>
    <col min="13035" max="13035" width="14.28515625" style="486" customWidth="1"/>
    <col min="13036" max="13036" width="9.140625" style="486" customWidth="1"/>
    <col min="13037" max="13039" width="14.28515625" style="486" customWidth="1"/>
    <col min="13040" max="13280" width="8.85546875" style="486"/>
    <col min="13281" max="13281" width="21.28515625" style="486" customWidth="1"/>
    <col min="13282" max="13282" width="14.140625" style="486" customWidth="1"/>
    <col min="13283" max="13283" width="15.140625" style="486" customWidth="1"/>
    <col min="13284" max="13284" width="11.7109375" style="486" customWidth="1"/>
    <col min="13285" max="13285" width="12.85546875" style="486" customWidth="1"/>
    <col min="13286" max="13288" width="12.5703125" style="486" customWidth="1"/>
    <col min="13289" max="13289" width="11.140625" style="486" customWidth="1"/>
    <col min="13290" max="13290" width="11" style="486" customWidth="1"/>
    <col min="13291" max="13291" width="14.28515625" style="486" customWidth="1"/>
    <col min="13292" max="13292" width="9.140625" style="486" customWidth="1"/>
    <col min="13293" max="13295" width="14.28515625" style="486" customWidth="1"/>
    <col min="13296" max="13536" width="8.85546875" style="486"/>
    <col min="13537" max="13537" width="21.28515625" style="486" customWidth="1"/>
    <col min="13538" max="13538" width="14.140625" style="486" customWidth="1"/>
    <col min="13539" max="13539" width="15.140625" style="486" customWidth="1"/>
    <col min="13540" max="13540" width="11.7109375" style="486" customWidth="1"/>
    <col min="13541" max="13541" width="12.85546875" style="486" customWidth="1"/>
    <col min="13542" max="13544" width="12.5703125" style="486" customWidth="1"/>
    <col min="13545" max="13545" width="11.140625" style="486" customWidth="1"/>
    <col min="13546" max="13546" width="11" style="486" customWidth="1"/>
    <col min="13547" max="13547" width="14.28515625" style="486" customWidth="1"/>
    <col min="13548" max="13548" width="9.140625" style="486" customWidth="1"/>
    <col min="13549" max="13551" width="14.28515625" style="486" customWidth="1"/>
    <col min="13552" max="13792" width="8.85546875" style="486"/>
    <col min="13793" max="13793" width="21.28515625" style="486" customWidth="1"/>
    <col min="13794" max="13794" width="14.140625" style="486" customWidth="1"/>
    <col min="13795" max="13795" width="15.140625" style="486" customWidth="1"/>
    <col min="13796" max="13796" width="11.7109375" style="486" customWidth="1"/>
    <col min="13797" max="13797" width="12.85546875" style="486" customWidth="1"/>
    <col min="13798" max="13800" width="12.5703125" style="486" customWidth="1"/>
    <col min="13801" max="13801" width="11.140625" style="486" customWidth="1"/>
    <col min="13802" max="13802" width="11" style="486" customWidth="1"/>
    <col min="13803" max="13803" width="14.28515625" style="486" customWidth="1"/>
    <col min="13804" max="13804" width="9.140625" style="486" customWidth="1"/>
    <col min="13805" max="13807" width="14.28515625" style="486" customWidth="1"/>
    <col min="13808" max="14048" width="8.85546875" style="486"/>
    <col min="14049" max="14049" width="21.28515625" style="486" customWidth="1"/>
    <col min="14050" max="14050" width="14.140625" style="486" customWidth="1"/>
    <col min="14051" max="14051" width="15.140625" style="486" customWidth="1"/>
    <col min="14052" max="14052" width="11.7109375" style="486" customWidth="1"/>
    <col min="14053" max="14053" width="12.85546875" style="486" customWidth="1"/>
    <col min="14054" max="14056" width="12.5703125" style="486" customWidth="1"/>
    <col min="14057" max="14057" width="11.140625" style="486" customWidth="1"/>
    <col min="14058" max="14058" width="11" style="486" customWidth="1"/>
    <col min="14059" max="14059" width="14.28515625" style="486" customWidth="1"/>
    <col min="14060" max="14060" width="9.140625" style="486" customWidth="1"/>
    <col min="14061" max="14063" width="14.28515625" style="486" customWidth="1"/>
    <col min="14064" max="14304" width="8.85546875" style="486"/>
    <col min="14305" max="14305" width="21.28515625" style="486" customWidth="1"/>
    <col min="14306" max="14306" width="14.140625" style="486" customWidth="1"/>
    <col min="14307" max="14307" width="15.140625" style="486" customWidth="1"/>
    <col min="14308" max="14308" width="11.7109375" style="486" customWidth="1"/>
    <col min="14309" max="14309" width="12.85546875" style="486" customWidth="1"/>
    <col min="14310" max="14312" width="12.5703125" style="486" customWidth="1"/>
    <col min="14313" max="14313" width="11.140625" style="486" customWidth="1"/>
    <col min="14314" max="14314" width="11" style="486" customWidth="1"/>
    <col min="14315" max="14315" width="14.28515625" style="486" customWidth="1"/>
    <col min="14316" max="14316" width="9.140625" style="486" customWidth="1"/>
    <col min="14317" max="14319" width="14.28515625" style="486" customWidth="1"/>
    <col min="14320" max="14560" width="8.85546875" style="486"/>
    <col min="14561" max="14561" width="21.28515625" style="486" customWidth="1"/>
    <col min="14562" max="14562" width="14.140625" style="486" customWidth="1"/>
    <col min="14563" max="14563" width="15.140625" style="486" customWidth="1"/>
    <col min="14564" max="14564" width="11.7109375" style="486" customWidth="1"/>
    <col min="14565" max="14565" width="12.85546875" style="486" customWidth="1"/>
    <col min="14566" max="14568" width="12.5703125" style="486" customWidth="1"/>
    <col min="14569" max="14569" width="11.140625" style="486" customWidth="1"/>
    <col min="14570" max="14570" width="11" style="486" customWidth="1"/>
    <col min="14571" max="14571" width="14.28515625" style="486" customWidth="1"/>
    <col min="14572" max="14572" width="9.140625" style="486" customWidth="1"/>
    <col min="14573" max="14575" width="14.28515625" style="486" customWidth="1"/>
    <col min="14576" max="14816" width="8.85546875" style="486"/>
    <col min="14817" max="14817" width="21.28515625" style="486" customWidth="1"/>
    <col min="14818" max="14818" width="14.140625" style="486" customWidth="1"/>
    <col min="14819" max="14819" width="15.140625" style="486" customWidth="1"/>
    <col min="14820" max="14820" width="11.7109375" style="486" customWidth="1"/>
    <col min="14821" max="14821" width="12.85546875" style="486" customWidth="1"/>
    <col min="14822" max="14824" width="12.5703125" style="486" customWidth="1"/>
    <col min="14825" max="14825" width="11.140625" style="486" customWidth="1"/>
    <col min="14826" max="14826" width="11" style="486" customWidth="1"/>
    <col min="14827" max="14827" width="14.28515625" style="486" customWidth="1"/>
    <col min="14828" max="14828" width="9.140625" style="486" customWidth="1"/>
    <col min="14829" max="14831" width="14.28515625" style="486" customWidth="1"/>
    <col min="14832" max="15072" width="8.85546875" style="486"/>
    <col min="15073" max="15073" width="21.28515625" style="486" customWidth="1"/>
    <col min="15074" max="15074" width="14.140625" style="486" customWidth="1"/>
    <col min="15075" max="15075" width="15.140625" style="486" customWidth="1"/>
    <col min="15076" max="15076" width="11.7109375" style="486" customWidth="1"/>
    <col min="15077" max="15077" width="12.85546875" style="486" customWidth="1"/>
    <col min="15078" max="15080" width="12.5703125" style="486" customWidth="1"/>
    <col min="15081" max="15081" width="11.140625" style="486" customWidth="1"/>
    <col min="15082" max="15082" width="11" style="486" customWidth="1"/>
    <col min="15083" max="15083" width="14.28515625" style="486" customWidth="1"/>
    <col min="15084" max="15084" width="9.140625" style="486" customWidth="1"/>
    <col min="15085" max="15087" width="14.28515625" style="486" customWidth="1"/>
    <col min="15088" max="15328" width="8.85546875" style="486"/>
    <col min="15329" max="15329" width="21.28515625" style="486" customWidth="1"/>
    <col min="15330" max="15330" width="14.140625" style="486" customWidth="1"/>
    <col min="15331" max="15331" width="15.140625" style="486" customWidth="1"/>
    <col min="15332" max="15332" width="11.7109375" style="486" customWidth="1"/>
    <col min="15333" max="15333" width="12.85546875" style="486" customWidth="1"/>
    <col min="15334" max="15336" width="12.5703125" style="486" customWidth="1"/>
    <col min="15337" max="15337" width="11.140625" style="486" customWidth="1"/>
    <col min="15338" max="15338" width="11" style="486" customWidth="1"/>
    <col min="15339" max="15339" width="14.28515625" style="486" customWidth="1"/>
    <col min="15340" max="15340" width="9.140625" style="486" customWidth="1"/>
    <col min="15341" max="15343" width="14.28515625" style="486" customWidth="1"/>
    <col min="15344" max="15584" width="8.85546875" style="486"/>
    <col min="15585" max="15585" width="21.28515625" style="486" customWidth="1"/>
    <col min="15586" max="15586" width="14.140625" style="486" customWidth="1"/>
    <col min="15587" max="15587" width="15.140625" style="486" customWidth="1"/>
    <col min="15588" max="15588" width="11.7109375" style="486" customWidth="1"/>
    <col min="15589" max="15589" width="12.85546875" style="486" customWidth="1"/>
    <col min="15590" max="15592" width="12.5703125" style="486" customWidth="1"/>
    <col min="15593" max="15593" width="11.140625" style="486" customWidth="1"/>
    <col min="15594" max="15594" width="11" style="486" customWidth="1"/>
    <col min="15595" max="15595" width="14.28515625" style="486" customWidth="1"/>
    <col min="15596" max="15596" width="9.140625" style="486" customWidth="1"/>
    <col min="15597" max="15599" width="14.28515625" style="486" customWidth="1"/>
    <col min="15600" max="15840" width="8.85546875" style="486"/>
    <col min="15841" max="15841" width="21.28515625" style="486" customWidth="1"/>
    <col min="15842" max="15842" width="14.140625" style="486" customWidth="1"/>
    <col min="15843" max="15843" width="15.140625" style="486" customWidth="1"/>
    <col min="15844" max="15844" width="11.7109375" style="486" customWidth="1"/>
    <col min="15845" max="15845" width="12.85546875" style="486" customWidth="1"/>
    <col min="15846" max="15848" width="12.5703125" style="486" customWidth="1"/>
    <col min="15849" max="15849" width="11.140625" style="486" customWidth="1"/>
    <col min="15850" max="15850" width="11" style="486" customWidth="1"/>
    <col min="15851" max="15851" width="14.28515625" style="486" customWidth="1"/>
    <col min="15852" max="15852" width="9.140625" style="486" customWidth="1"/>
    <col min="15853" max="15855" width="14.28515625" style="486" customWidth="1"/>
    <col min="15856" max="16096" width="8.85546875" style="486"/>
    <col min="16097" max="16097" width="21.28515625" style="486" customWidth="1"/>
    <col min="16098" max="16098" width="14.140625" style="486" customWidth="1"/>
    <col min="16099" max="16099" width="15.140625" style="486" customWidth="1"/>
    <col min="16100" max="16100" width="11.7109375" style="486" customWidth="1"/>
    <col min="16101" max="16101" width="12.85546875" style="486" customWidth="1"/>
    <col min="16102" max="16104" width="12.5703125" style="486" customWidth="1"/>
    <col min="16105" max="16105" width="11.140625" style="486" customWidth="1"/>
    <col min="16106" max="16106" width="11" style="486" customWidth="1"/>
    <col min="16107" max="16107" width="14.28515625" style="486" customWidth="1"/>
    <col min="16108" max="16108" width="9.140625" style="486" customWidth="1"/>
    <col min="16109" max="16111" width="14.28515625" style="486" customWidth="1"/>
    <col min="16112" max="16379" width="8.85546875" style="486"/>
    <col min="16380" max="16384" width="8.85546875" style="486" customWidth="1"/>
  </cols>
  <sheetData>
    <row r="1" spans="1:15" ht="61.15" customHeight="1" x14ac:dyDescent="0.2">
      <c r="A1" s="2431" t="s">
        <v>1745</v>
      </c>
      <c r="B1" s="2432"/>
      <c r="C1" s="2432"/>
      <c r="D1" s="2432"/>
      <c r="E1" s="2432"/>
      <c r="F1" s="2431"/>
      <c r="G1" s="2431"/>
      <c r="H1" s="2431"/>
      <c r="I1" s="2431"/>
      <c r="J1" s="2431"/>
      <c r="K1" s="2431"/>
      <c r="L1" s="2431"/>
      <c r="M1" s="2431"/>
      <c r="N1" s="2431"/>
    </row>
    <row r="2" spans="1:15" ht="24.75" customHeight="1" thickBot="1" x14ac:dyDescent="0.3">
      <c r="A2" s="1805" t="s">
        <v>1735</v>
      </c>
      <c r="B2" s="1803"/>
      <c r="C2" s="1802"/>
      <c r="D2" s="1802"/>
      <c r="E2" s="1802"/>
      <c r="F2" s="1802"/>
      <c r="G2" s="1802"/>
      <c r="H2" s="1802"/>
      <c r="I2" s="1802"/>
      <c r="J2" s="1804"/>
      <c r="K2" s="1804"/>
      <c r="L2" s="1804"/>
      <c r="M2" s="1804"/>
      <c r="N2" s="1804"/>
    </row>
    <row r="3" spans="1:15" ht="21" customHeight="1" x14ac:dyDescent="0.2">
      <c r="A3" s="2443" t="s">
        <v>369</v>
      </c>
      <c r="B3" s="2441" t="s">
        <v>508</v>
      </c>
      <c r="C3" s="1861" t="s">
        <v>1736</v>
      </c>
      <c r="D3" s="1862" t="s">
        <v>1752</v>
      </c>
      <c r="E3" s="2445" t="s">
        <v>1737</v>
      </c>
      <c r="F3" s="2433" t="s">
        <v>1738</v>
      </c>
      <c r="G3" s="2434"/>
      <c r="H3" s="2435"/>
      <c r="I3" s="2433" t="s">
        <v>1762</v>
      </c>
      <c r="J3" s="2435"/>
      <c r="K3" s="2436" t="s">
        <v>1763</v>
      </c>
      <c r="L3" s="2437"/>
      <c r="M3" s="2438"/>
      <c r="N3" s="2439" t="s">
        <v>1739</v>
      </c>
    </row>
    <row r="4" spans="1:15" ht="25.15" customHeight="1" thickBot="1" x14ac:dyDescent="0.25">
      <c r="A4" s="2444"/>
      <c r="B4" s="2442"/>
      <c r="C4" s="1806"/>
      <c r="D4" s="1806"/>
      <c r="E4" s="2446"/>
      <c r="F4" s="1807" t="s">
        <v>1740</v>
      </c>
      <c r="G4" s="1807" t="s">
        <v>1741</v>
      </c>
      <c r="H4" s="1807" t="s">
        <v>1742</v>
      </c>
      <c r="I4" s="1807" t="s">
        <v>1211</v>
      </c>
      <c r="J4" s="1808" t="s">
        <v>1743</v>
      </c>
      <c r="K4" s="1809" t="s">
        <v>1740</v>
      </c>
      <c r="L4" s="1808" t="s">
        <v>1741</v>
      </c>
      <c r="M4" s="1808" t="s">
        <v>1742</v>
      </c>
      <c r="N4" s="2440"/>
    </row>
    <row r="5" spans="1:15" s="765" customFormat="1" ht="31.9" customHeight="1" x14ac:dyDescent="0.25">
      <c r="A5" s="2117" t="s">
        <v>414</v>
      </c>
      <c r="B5" s="2429" t="s">
        <v>1959</v>
      </c>
      <c r="C5" s="2118" t="s">
        <v>1961</v>
      </c>
      <c r="D5" s="2126" t="s">
        <v>1962</v>
      </c>
      <c r="E5" s="2119">
        <v>1</v>
      </c>
      <c r="F5" s="2120">
        <v>500</v>
      </c>
      <c r="G5" s="2119">
        <v>3</v>
      </c>
      <c r="H5" s="2120">
        <f>F5*G5*E5</f>
        <v>1500</v>
      </c>
      <c r="I5" s="492">
        <v>33200</v>
      </c>
      <c r="J5" s="2120">
        <f>E5*I5</f>
        <v>33200</v>
      </c>
      <c r="K5" s="2125">
        <v>3700</v>
      </c>
      <c r="L5" s="2119">
        <v>2</v>
      </c>
      <c r="M5" s="2121">
        <f>K5*L5*E5</f>
        <v>7400</v>
      </c>
      <c r="N5" s="2122">
        <f>(M5+J5+H5)/1000</f>
        <v>42.1</v>
      </c>
      <c r="O5" s="765" t="s">
        <v>2003</v>
      </c>
    </row>
    <row r="6" spans="1:15" ht="31.9" customHeight="1" x14ac:dyDescent="0.2">
      <c r="A6" s="2123" t="s">
        <v>415</v>
      </c>
      <c r="B6" s="2430"/>
      <c r="C6" s="2124" t="s">
        <v>1963</v>
      </c>
      <c r="D6" s="2126" t="s">
        <v>1964</v>
      </c>
      <c r="E6" s="2119">
        <v>1</v>
      </c>
      <c r="F6" s="2120">
        <v>500</v>
      </c>
      <c r="G6" s="2119">
        <v>3</v>
      </c>
      <c r="H6" s="2120">
        <f>F6*G6*E6</f>
        <v>1500</v>
      </c>
      <c r="I6" s="492">
        <v>22000</v>
      </c>
      <c r="J6" s="2120">
        <v>22000</v>
      </c>
      <c r="K6" s="2125">
        <v>2500</v>
      </c>
      <c r="L6" s="2119">
        <v>2</v>
      </c>
      <c r="M6" s="2121">
        <f>K6*L6*E5</f>
        <v>5000</v>
      </c>
      <c r="N6" s="2122">
        <f>(M6+J6+H6)/1000</f>
        <v>28.5</v>
      </c>
    </row>
    <row r="7" spans="1:15" s="2132" customFormat="1" ht="16.899999999999999" customHeight="1" x14ac:dyDescent="0.25">
      <c r="A7" s="2127"/>
      <c r="B7" s="2128"/>
      <c r="C7" s="2129"/>
      <c r="D7" s="2428" t="s">
        <v>426</v>
      </c>
      <c r="E7" s="2428"/>
      <c r="F7" s="2130"/>
      <c r="G7" s="2131"/>
      <c r="H7" s="2156">
        <f>SUM(H5:H6)</f>
        <v>3000</v>
      </c>
      <c r="I7" s="2131"/>
      <c r="J7" s="2156">
        <f>SUM(J5:J6)</f>
        <v>55200</v>
      </c>
      <c r="K7" s="2131"/>
      <c r="L7" s="2131"/>
      <c r="M7" s="2156">
        <f>SUM(M5:M6)</f>
        <v>12400</v>
      </c>
      <c r="N7" s="2131">
        <f>SUM(N5:N6)</f>
        <v>70.599999999999994</v>
      </c>
    </row>
    <row r="10" spans="1:15" x14ac:dyDescent="0.2">
      <c r="A10" s="486" t="s">
        <v>1744</v>
      </c>
    </row>
    <row r="11" spans="1:15" x14ac:dyDescent="0.2">
      <c r="A11" s="486" t="s">
        <v>1470</v>
      </c>
    </row>
    <row r="15" spans="1:15" x14ac:dyDescent="0.2">
      <c r="F15" s="767"/>
      <c r="G15" s="767"/>
      <c r="H15" s="767"/>
      <c r="I15" s="767"/>
    </row>
  </sheetData>
  <autoFilter ref="A4:S6"/>
  <customSheetViews>
    <customSheetView guid="{30716F4C-E2EB-4CBA-BC4C-E3731007C035}" scale="70" showAutoFilter="1">
      <pane xSplit="2" topLeftCell="C1" activePane="topRight" state="frozen"/>
      <selection pane="topRight" activeCell="J24" sqref="J23:J24"/>
      <pageMargins left="0.7" right="0.7" top="0.75" bottom="0.75" header="0.3" footer="0.3"/>
      <pageSetup paperSize="9" orientation="portrait" r:id="rId1"/>
      <autoFilter ref="A4:S6"/>
    </customSheetView>
    <customSheetView guid="{4660ED57-C31A-43C4-A05C-DF263EC238D0}" scale="70" showAutoFilter="1">
      <pane xSplit="2" topLeftCell="C1" activePane="topRight" state="frozen"/>
      <selection pane="topRight" activeCell="J24" sqref="J23:J24"/>
      <pageMargins left="0.7" right="0.7" top="0.75" bottom="0.75" header="0.3" footer="0.3"/>
      <pageSetup paperSize="9" orientation="portrait" r:id="rId2"/>
      <autoFilter ref="A4:S6"/>
    </customSheetView>
    <customSheetView guid="{B72699BC-299D-42B7-A978-9B23F399AA23}" scale="70" showAutoFilter="1">
      <pane xSplit="2" topLeftCell="D1" activePane="topRight" state="frozen"/>
      <selection pane="topRight" activeCell="AC39" sqref="AC39:AC40"/>
      <pageMargins left="0.7" right="0.7" top="0.75" bottom="0.75" header="0.3" footer="0.3"/>
      <pageSetup paperSize="9" orientation="portrait" r:id="rId3"/>
      <autoFilter ref="A4:WUV5"/>
    </customSheetView>
    <customSheetView guid="{0E06F122-7DC3-4CE3-AFC9-AD85662B9271}" scale="70" showAutoFilter="1">
      <pane xSplit="2" topLeftCell="C1" activePane="topRight" state="frozen"/>
      <selection pane="topRight" activeCell="J24" sqref="J23:J24"/>
      <pageMargins left="0.7" right="0.7" top="0.75" bottom="0.75" header="0.3" footer="0.3"/>
      <pageSetup paperSize="9" orientation="portrait" r:id="rId4"/>
      <autoFilter ref="A4:S6"/>
    </customSheetView>
  </customSheetViews>
  <mergeCells count="10">
    <mergeCell ref="D7:E7"/>
    <mergeCell ref="B5:B6"/>
    <mergeCell ref="A1:N1"/>
    <mergeCell ref="F3:H3"/>
    <mergeCell ref="I3:J3"/>
    <mergeCell ref="K3:M3"/>
    <mergeCell ref="N3:N4"/>
    <mergeCell ref="B3:B4"/>
    <mergeCell ref="A3:A4"/>
    <mergeCell ref="E3:E4"/>
  </mergeCells>
  <pageMargins left="0.7" right="0.7" top="0.75" bottom="0.75" header="0.3" footer="0.3"/>
  <pageSetup paperSize="9"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46"/>
  <sheetViews>
    <sheetView zoomScale="75" zoomScaleNormal="75" workbookViewId="0">
      <pane xSplit="2" ySplit="13" topLeftCell="D23" activePane="bottomRight" state="frozen"/>
      <selection activeCell="F16" sqref="F16:F17"/>
      <selection pane="topRight" activeCell="F16" sqref="F16:F17"/>
      <selection pane="bottomLeft" activeCell="F16" sqref="F16:F17"/>
      <selection pane="bottomRight" activeCell="E36" sqref="E36"/>
    </sheetView>
  </sheetViews>
  <sheetFormatPr defaultColWidth="14.85546875" defaultRowHeight="12.75" x14ac:dyDescent="0.2"/>
  <cols>
    <col min="1" max="1" width="5.85546875" style="21" customWidth="1"/>
    <col min="2" max="2" width="58.5703125" style="21" customWidth="1"/>
    <col min="3" max="3" width="6" style="26" customWidth="1"/>
    <col min="4" max="4" width="14.140625" style="26" customWidth="1"/>
    <col min="5" max="6" width="14.140625" style="21" customWidth="1"/>
    <col min="7" max="7" width="14.140625" style="821" customWidth="1"/>
    <col min="8" max="16384" width="14.85546875" style="21"/>
  </cols>
  <sheetData>
    <row r="1" spans="1:7" s="29" customFormat="1" ht="13.9" hidden="1" customHeight="1" x14ac:dyDescent="0.2">
      <c r="D1" s="30"/>
      <c r="E1" s="30"/>
      <c r="F1" s="30"/>
      <c r="G1" s="816"/>
    </row>
    <row r="2" spans="1:7" s="29" customFormat="1" ht="11.45" hidden="1" customHeight="1" x14ac:dyDescent="0.2">
      <c r="D2" s="30"/>
      <c r="E2" s="30"/>
      <c r="F2" s="30"/>
      <c r="G2" s="816"/>
    </row>
    <row r="3" spans="1:7" s="29" customFormat="1" ht="9" hidden="1" customHeight="1" x14ac:dyDescent="0.2">
      <c r="D3" s="30"/>
      <c r="E3" s="30"/>
      <c r="F3" s="30"/>
      <c r="G3" s="816"/>
    </row>
    <row r="4" spans="1:7" s="29" customFormat="1" ht="12" hidden="1" customHeight="1" x14ac:dyDescent="0.2">
      <c r="D4" s="30"/>
      <c r="E4" s="30"/>
      <c r="F4" s="30"/>
      <c r="G4" s="816"/>
    </row>
    <row r="5" spans="1:7" s="29" customFormat="1" ht="9.6" hidden="1" customHeight="1" x14ac:dyDescent="0.2">
      <c r="D5" s="30"/>
      <c r="E5" s="30"/>
      <c r="F5" s="30"/>
      <c r="G5" s="816"/>
    </row>
    <row r="6" spans="1:7" s="29" customFormat="1" ht="10.15" hidden="1" customHeight="1" x14ac:dyDescent="0.2">
      <c r="D6" s="30"/>
      <c r="E6" s="30"/>
      <c r="F6" s="30"/>
      <c r="G6" s="816"/>
    </row>
    <row r="7" spans="1:7" s="29" customFormat="1" ht="13.9" customHeight="1" x14ac:dyDescent="0.2">
      <c r="D7" s="30"/>
      <c r="E7" s="30"/>
      <c r="F7" s="30"/>
      <c r="G7" s="816"/>
    </row>
    <row r="8" spans="1:7" ht="12.75" customHeight="1" x14ac:dyDescent="0.2">
      <c r="A8" s="2447" t="s">
        <v>869</v>
      </c>
      <c r="B8" s="2447"/>
      <c r="C8" s="2447"/>
      <c r="D8" s="2447"/>
      <c r="E8" s="2447"/>
      <c r="F8" s="2447"/>
      <c r="G8" s="2447"/>
    </row>
    <row r="9" spans="1:7" ht="15.6" customHeight="1" x14ac:dyDescent="0.2">
      <c r="A9" s="2450" t="str">
        <f>'Раб.таблица 2022'!A24:I24</f>
        <v>Муниципальное бюджетное учреждение дополнительного образования  "Станция детского и юношеского туризма и экскурсий"</v>
      </c>
      <c r="B9" s="2447"/>
      <c r="C9" s="2447"/>
      <c r="D9" s="2447"/>
      <c r="E9" s="2447"/>
      <c r="F9" s="2447"/>
      <c r="G9" s="2447"/>
    </row>
    <row r="10" spans="1:7" ht="12.75" customHeight="1" x14ac:dyDescent="0.2">
      <c r="A10" s="467"/>
      <c r="B10" s="467"/>
      <c r="C10" s="467"/>
      <c r="D10" s="467"/>
      <c r="E10" s="467"/>
      <c r="F10" s="1617"/>
      <c r="G10" s="817"/>
    </row>
    <row r="11" spans="1:7" ht="14.25" customHeight="1" x14ac:dyDescent="0.2">
      <c r="A11" s="2451" t="s">
        <v>870</v>
      </c>
      <c r="B11" s="2451"/>
      <c r="C11" s="2451"/>
      <c r="D11" s="2451"/>
      <c r="E11" s="2451"/>
      <c r="F11" s="2451"/>
      <c r="G11" s="2451"/>
    </row>
    <row r="12" spans="1:7" ht="23.45" customHeight="1" x14ac:dyDescent="0.2">
      <c r="A12" s="2452" t="s">
        <v>502</v>
      </c>
      <c r="B12" s="2452" t="s">
        <v>113</v>
      </c>
      <c r="C12" s="2452" t="s">
        <v>593</v>
      </c>
      <c r="D12" s="2453" t="s">
        <v>1068</v>
      </c>
      <c r="E12" s="2453"/>
      <c r="F12" s="2453"/>
      <c r="G12" s="2453"/>
    </row>
    <row r="13" spans="1:7" s="32" customFormat="1" ht="77.25" customHeight="1" x14ac:dyDescent="0.2">
      <c r="A13" s="2452"/>
      <c r="B13" s="2452"/>
      <c r="C13" s="2452"/>
      <c r="D13" s="375" t="s">
        <v>449</v>
      </c>
      <c r="E13" s="375" t="s">
        <v>450</v>
      </c>
      <c r="F13" s="375" t="s">
        <v>1753</v>
      </c>
      <c r="G13" s="818" t="s">
        <v>523</v>
      </c>
    </row>
    <row r="14" spans="1:7" s="33" customFormat="1" ht="26.25" customHeight="1" x14ac:dyDescent="0.2">
      <c r="A14" s="142" t="s">
        <v>451</v>
      </c>
      <c r="B14" s="143" t="s">
        <v>49</v>
      </c>
      <c r="C14" s="385"/>
      <c r="D14" s="813"/>
      <c r="E14" s="386"/>
      <c r="F14" s="386"/>
      <c r="G14" s="811">
        <f>SUM(G15:G31)</f>
        <v>54097.488000000005</v>
      </c>
    </row>
    <row r="15" spans="1:7" s="35" customFormat="1" ht="29.45" customHeight="1" x14ac:dyDescent="0.2">
      <c r="A15" s="1619" t="s">
        <v>452</v>
      </c>
      <c r="B15" s="1624" t="s">
        <v>453</v>
      </c>
      <c r="C15" s="34" t="s">
        <v>50</v>
      </c>
      <c r="D15" s="812"/>
      <c r="E15" s="812"/>
      <c r="F15" s="812"/>
      <c r="G15" s="819">
        <f>D15*E15*F15</f>
        <v>0</v>
      </c>
    </row>
    <row r="16" spans="1:7" s="35" customFormat="1" ht="31.9" customHeight="1" x14ac:dyDescent="0.2">
      <c r="A16" s="1619" t="s">
        <v>454</v>
      </c>
      <c r="B16" s="1624" t="s">
        <v>1655</v>
      </c>
      <c r="C16" s="34" t="s">
        <v>50</v>
      </c>
      <c r="D16" s="812"/>
      <c r="E16" s="815"/>
      <c r="F16" s="815"/>
      <c r="G16" s="819">
        <f>D16*E16*F16</f>
        <v>0</v>
      </c>
    </row>
    <row r="17" spans="1:7" s="35" customFormat="1" ht="27" customHeight="1" x14ac:dyDescent="0.2">
      <c r="A17" s="1619" t="s">
        <v>455</v>
      </c>
      <c r="B17" s="1624" t="s">
        <v>456</v>
      </c>
      <c r="C17" s="34" t="s">
        <v>50</v>
      </c>
      <c r="D17" s="812">
        <v>6</v>
      </c>
      <c r="E17" s="815">
        <f>215*1.2*1.07</f>
        <v>276.06</v>
      </c>
      <c r="F17" s="815">
        <v>12</v>
      </c>
      <c r="G17" s="819">
        <f>D17*E17*F17</f>
        <v>19876.32</v>
      </c>
    </row>
    <row r="18" spans="1:7" s="35" customFormat="1" ht="30.75" customHeight="1" x14ac:dyDescent="0.2">
      <c r="A18" s="1619" t="s">
        <v>457</v>
      </c>
      <c r="B18" s="1624" t="s">
        <v>458</v>
      </c>
      <c r="C18" s="34" t="s">
        <v>50</v>
      </c>
      <c r="D18" s="812">
        <v>6</v>
      </c>
      <c r="E18" s="815">
        <f>361*1.2*1.07</f>
        <v>463.524</v>
      </c>
      <c r="F18" s="815">
        <v>12</v>
      </c>
      <c r="G18" s="819">
        <f t="shared" ref="G18:G21" si="0">D18*E18*F18</f>
        <v>33373.728000000003</v>
      </c>
    </row>
    <row r="19" spans="1:7" s="35" customFormat="1" ht="25.5" customHeight="1" x14ac:dyDescent="0.2">
      <c r="A19" s="1619" t="s">
        <v>459</v>
      </c>
      <c r="B19" s="1624" t="s">
        <v>460</v>
      </c>
      <c r="C19" s="34" t="s">
        <v>50</v>
      </c>
      <c r="D19" s="812"/>
      <c r="E19" s="812"/>
      <c r="F19" s="812"/>
      <c r="G19" s="819">
        <f t="shared" si="0"/>
        <v>0</v>
      </c>
    </row>
    <row r="20" spans="1:7" s="35" customFormat="1" ht="28.15" customHeight="1" x14ac:dyDescent="0.2">
      <c r="A20" s="1619" t="s">
        <v>461</v>
      </c>
      <c r="B20" s="1624" t="s">
        <v>462</v>
      </c>
      <c r="C20" s="34" t="s">
        <v>50</v>
      </c>
      <c r="D20" s="812"/>
      <c r="E20" s="812"/>
      <c r="F20" s="812"/>
      <c r="G20" s="819">
        <f t="shared" si="0"/>
        <v>0</v>
      </c>
    </row>
    <row r="21" spans="1:7" s="35" customFormat="1" ht="18.600000000000001" customHeight="1" x14ac:dyDescent="0.2">
      <c r="A21" s="1619" t="s">
        <v>463</v>
      </c>
      <c r="B21" s="1624" t="s">
        <v>464</v>
      </c>
      <c r="C21" s="34" t="s">
        <v>50</v>
      </c>
      <c r="D21" s="812"/>
      <c r="E21" s="815"/>
      <c r="F21" s="815"/>
      <c r="G21" s="819">
        <f t="shared" si="0"/>
        <v>0</v>
      </c>
    </row>
    <row r="22" spans="1:7" s="35" customFormat="1" ht="26.25" customHeight="1" x14ac:dyDescent="0.2">
      <c r="A22" s="1619" t="s">
        <v>465</v>
      </c>
      <c r="B22" s="1624" t="s">
        <v>460</v>
      </c>
      <c r="C22" s="34" t="s">
        <v>50</v>
      </c>
      <c r="D22" s="812"/>
      <c r="E22" s="812"/>
      <c r="F22" s="812"/>
      <c r="G22" s="819">
        <f>D22*E22*F22</f>
        <v>0</v>
      </c>
    </row>
    <row r="23" spans="1:7" s="35" customFormat="1" ht="26.25" customHeight="1" x14ac:dyDescent="0.2">
      <c r="A23" s="1625" t="s">
        <v>466</v>
      </c>
      <c r="B23" s="1624" t="s">
        <v>467</v>
      </c>
      <c r="C23" s="34" t="s">
        <v>50</v>
      </c>
      <c r="D23" s="812"/>
      <c r="E23" s="812"/>
      <c r="F23" s="812"/>
      <c r="G23" s="819">
        <f t="shared" ref="G23:G35" si="1">D23*E23*F23</f>
        <v>0</v>
      </c>
    </row>
    <row r="24" spans="1:7" s="35" customFormat="1" ht="26.25" customHeight="1" x14ac:dyDescent="0.2">
      <c r="A24" s="1619" t="s">
        <v>468</v>
      </c>
      <c r="B24" s="1624" t="s">
        <v>469</v>
      </c>
      <c r="C24" s="34" t="s">
        <v>50</v>
      </c>
      <c r="D24" s="812"/>
      <c r="E24" s="812"/>
      <c r="F24" s="812"/>
      <c r="G24" s="819">
        <f t="shared" si="1"/>
        <v>0</v>
      </c>
    </row>
    <row r="25" spans="1:7" s="35" customFormat="1" ht="56.45" customHeight="1" x14ac:dyDescent="0.2">
      <c r="A25" s="1619" t="s">
        <v>470</v>
      </c>
      <c r="B25" s="1624" t="s">
        <v>471</v>
      </c>
      <c r="C25" s="34" t="s">
        <v>50</v>
      </c>
      <c r="D25" s="35">
        <v>1</v>
      </c>
      <c r="E25" s="812">
        <f>55*1.2*1.07</f>
        <v>70.62</v>
      </c>
      <c r="F25" s="812">
        <v>12</v>
      </c>
      <c r="G25" s="819">
        <f t="shared" si="1"/>
        <v>847.44</v>
      </c>
    </row>
    <row r="26" spans="1:7" s="35" customFormat="1" ht="40.5" customHeight="1" x14ac:dyDescent="0.2">
      <c r="A26" s="1619" t="s">
        <v>472</v>
      </c>
      <c r="B26" s="1624" t="s">
        <v>473</v>
      </c>
      <c r="C26" s="34" t="s">
        <v>50</v>
      </c>
      <c r="D26" s="812"/>
      <c r="E26" s="812"/>
      <c r="F26" s="812"/>
      <c r="G26" s="819">
        <f t="shared" si="1"/>
        <v>0</v>
      </c>
    </row>
    <row r="27" spans="1:7" s="35" customFormat="1" ht="29.25" customHeight="1" x14ac:dyDescent="0.2">
      <c r="A27" s="1619" t="s">
        <v>474</v>
      </c>
      <c r="B27" s="1624" t="s">
        <v>475</v>
      </c>
      <c r="C27" s="34" t="s">
        <v>50</v>
      </c>
      <c r="D27" s="812"/>
      <c r="E27" s="812"/>
      <c r="F27" s="812"/>
      <c r="G27" s="819">
        <f>D27*E27*F27</f>
        <v>0</v>
      </c>
    </row>
    <row r="28" spans="1:7" s="35" customFormat="1" ht="26.25" customHeight="1" x14ac:dyDescent="0.2">
      <c r="A28" s="1619" t="s">
        <v>476</v>
      </c>
      <c r="B28" s="1624" t="s">
        <v>477</v>
      </c>
      <c r="C28" s="34" t="s">
        <v>50</v>
      </c>
      <c r="D28" s="812"/>
      <c r="E28" s="812"/>
      <c r="F28" s="812"/>
      <c r="G28" s="819">
        <f t="shared" si="1"/>
        <v>0</v>
      </c>
    </row>
    <row r="29" spans="1:7" s="35" customFormat="1" ht="43.15" customHeight="1" x14ac:dyDescent="0.2">
      <c r="A29" s="1619" t="s">
        <v>478</v>
      </c>
      <c r="B29" s="1624" t="s">
        <v>479</v>
      </c>
      <c r="C29" s="34" t="s">
        <v>50</v>
      </c>
      <c r="D29" s="812"/>
      <c r="E29" s="812"/>
      <c r="F29" s="812"/>
      <c r="G29" s="819">
        <f t="shared" si="1"/>
        <v>0</v>
      </c>
    </row>
    <row r="30" spans="1:7" s="33" customFormat="1" ht="19.149999999999999" customHeight="1" x14ac:dyDescent="0.2">
      <c r="A30" s="1619" t="s">
        <v>1665</v>
      </c>
      <c r="B30" s="1624" t="s">
        <v>1069</v>
      </c>
      <c r="C30" s="34"/>
      <c r="D30" s="144"/>
      <c r="E30" s="144"/>
      <c r="F30" s="144"/>
      <c r="G30" s="819">
        <f t="shared" si="1"/>
        <v>0</v>
      </c>
    </row>
    <row r="31" spans="1:7" s="35" customFormat="1" ht="19.149999999999999" customHeight="1" x14ac:dyDescent="0.2">
      <c r="A31" s="1619" t="s">
        <v>1666</v>
      </c>
      <c r="B31" s="1624" t="s">
        <v>1070</v>
      </c>
      <c r="C31" s="34"/>
      <c r="D31" s="144"/>
      <c r="E31" s="144"/>
      <c r="F31" s="144"/>
      <c r="G31" s="819">
        <f t="shared" si="1"/>
        <v>0</v>
      </c>
    </row>
    <row r="32" spans="1:7" s="35" customFormat="1" ht="15.6" customHeight="1" x14ac:dyDescent="0.2">
      <c r="A32" s="142" t="s">
        <v>480</v>
      </c>
      <c r="B32" s="145" t="s">
        <v>61</v>
      </c>
      <c r="C32" s="387"/>
      <c r="D32" s="813"/>
      <c r="E32" s="813"/>
      <c r="F32" s="813"/>
      <c r="G32" s="820">
        <f t="shared" si="1"/>
        <v>0</v>
      </c>
    </row>
    <row r="33" spans="1:7" s="35" customFormat="1" ht="12.75" customHeight="1" x14ac:dyDescent="0.2">
      <c r="A33" s="146" t="s">
        <v>481</v>
      </c>
      <c r="B33" s="147" t="s">
        <v>482</v>
      </c>
      <c r="C33" s="387"/>
      <c r="D33" s="813"/>
      <c r="E33" s="813"/>
      <c r="F33" s="813"/>
      <c r="G33" s="820">
        <f t="shared" si="1"/>
        <v>0</v>
      </c>
    </row>
    <row r="34" spans="1:7" s="36" customFormat="1" x14ac:dyDescent="0.2">
      <c r="A34" s="146" t="s">
        <v>483</v>
      </c>
      <c r="B34" s="147" t="s">
        <v>484</v>
      </c>
      <c r="C34" s="387"/>
      <c r="D34" s="813"/>
      <c r="E34" s="813"/>
      <c r="F34" s="813"/>
      <c r="G34" s="820">
        <f t="shared" si="1"/>
        <v>0</v>
      </c>
    </row>
    <row r="35" spans="1:7" s="35" customFormat="1" ht="15.75" customHeight="1" x14ac:dyDescent="0.2">
      <c r="A35" s="146" t="s">
        <v>485</v>
      </c>
      <c r="B35" s="148" t="s">
        <v>486</v>
      </c>
      <c r="C35" s="387"/>
      <c r="D35" s="813"/>
      <c r="E35" s="813"/>
      <c r="F35" s="813"/>
      <c r="G35" s="820">
        <f t="shared" si="1"/>
        <v>0</v>
      </c>
    </row>
    <row r="36" spans="1:7" s="35" customFormat="1" ht="12.75" customHeight="1" x14ac:dyDescent="0.2">
      <c r="A36" s="146" t="s">
        <v>487</v>
      </c>
      <c r="B36" s="148" t="s">
        <v>871</v>
      </c>
      <c r="C36" s="149"/>
      <c r="D36" s="814">
        <v>1</v>
      </c>
      <c r="E36" s="814">
        <v>32500</v>
      </c>
      <c r="F36" s="814">
        <v>1</v>
      </c>
      <c r="G36" s="810">
        <f>D36*E36*F36</f>
        <v>32500</v>
      </c>
    </row>
    <row r="37" spans="1:7" s="35" customFormat="1" x14ac:dyDescent="0.2">
      <c r="A37" s="146" t="s">
        <v>489</v>
      </c>
      <c r="B37" s="148" t="s">
        <v>490</v>
      </c>
      <c r="C37" s="149"/>
      <c r="D37" s="814"/>
      <c r="E37" s="814"/>
      <c r="F37" s="814"/>
      <c r="G37" s="810">
        <f>SUM(G38:G41)</f>
        <v>0</v>
      </c>
    </row>
    <row r="38" spans="1:7" s="35" customFormat="1" ht="29.25" customHeight="1" x14ac:dyDescent="0.2">
      <c r="A38" s="1619" t="s">
        <v>491</v>
      </c>
      <c r="B38" s="1620" t="s">
        <v>48</v>
      </c>
      <c r="C38" s="34" t="s">
        <v>50</v>
      </c>
      <c r="D38" s="812"/>
      <c r="E38" s="815"/>
      <c r="F38" s="815"/>
      <c r="G38" s="819">
        <f>D38*E38*F38</f>
        <v>0</v>
      </c>
    </row>
    <row r="39" spans="1:7" s="35" customFormat="1" ht="15.75" customHeight="1" x14ac:dyDescent="0.2">
      <c r="A39" s="1621" t="s">
        <v>492</v>
      </c>
      <c r="B39" s="1622" t="s">
        <v>493</v>
      </c>
      <c r="C39" s="34" t="s">
        <v>50</v>
      </c>
      <c r="D39" s="812"/>
      <c r="E39" s="815"/>
      <c r="F39" s="815"/>
      <c r="G39" s="819">
        <f t="shared" ref="G39:G41" si="2">D39*E39*F39</f>
        <v>0</v>
      </c>
    </row>
    <row r="40" spans="1:7" s="35" customFormat="1" ht="28.5" customHeight="1" x14ac:dyDescent="0.2">
      <c r="A40" s="1621" t="s">
        <v>494</v>
      </c>
      <c r="B40" s="1623" t="s">
        <v>495</v>
      </c>
      <c r="C40" s="34" t="s">
        <v>50</v>
      </c>
      <c r="D40" s="812"/>
      <c r="E40" s="815"/>
      <c r="F40" s="815"/>
      <c r="G40" s="819">
        <f t="shared" si="2"/>
        <v>0</v>
      </c>
    </row>
    <row r="41" spans="1:7" s="150" customFormat="1" ht="16.5" customHeight="1" x14ac:dyDescent="0.2">
      <c r="A41" s="1621" t="s">
        <v>496</v>
      </c>
      <c r="B41" s="1623" t="s">
        <v>497</v>
      </c>
      <c r="C41" s="34" t="s">
        <v>50</v>
      </c>
      <c r="D41" s="812"/>
      <c r="E41" s="815"/>
      <c r="F41" s="815"/>
      <c r="G41" s="819">
        <f t="shared" si="2"/>
        <v>0</v>
      </c>
    </row>
    <row r="42" spans="1:7" s="33" customFormat="1" ht="12.75" customHeight="1" x14ac:dyDescent="0.2">
      <c r="A42" s="146" t="s">
        <v>498</v>
      </c>
      <c r="B42" s="147" t="s">
        <v>499</v>
      </c>
      <c r="C42" s="387"/>
      <c r="D42" s="814"/>
      <c r="E42" s="814"/>
      <c r="F42" s="814"/>
      <c r="G42" s="820">
        <f>D42*E42*F42</f>
        <v>0</v>
      </c>
    </row>
    <row r="43" spans="1:7" x14ac:dyDescent="0.2">
      <c r="A43" s="146">
        <v>9</v>
      </c>
      <c r="B43" s="148" t="s">
        <v>501</v>
      </c>
      <c r="C43" s="149"/>
      <c r="D43" s="388">
        <v>1</v>
      </c>
      <c r="E43" s="814">
        <v>18618</v>
      </c>
      <c r="F43" s="814">
        <v>12</v>
      </c>
      <c r="G43" s="810">
        <f>D43*E43*F43</f>
        <v>223416</v>
      </c>
    </row>
    <row r="44" spans="1:7" ht="12.75" customHeight="1" x14ac:dyDescent="0.2">
      <c r="A44" s="2448" t="s">
        <v>872</v>
      </c>
      <c r="B44" s="2449"/>
      <c r="C44" s="385"/>
      <c r="D44" s="388"/>
      <c r="E44" s="388"/>
      <c r="F44" s="388"/>
      <c r="G44" s="810">
        <f>CEILING(G14+G33+G32+G34+G35+G36+G37+G43+G42,100)</f>
        <v>310100</v>
      </c>
    </row>
    <row r="45" spans="1:7" ht="16.5" customHeight="1" x14ac:dyDescent="0.2">
      <c r="A45" s="479"/>
    </row>
    <row r="46" spans="1:7" ht="16.5" customHeight="1" x14ac:dyDescent="0.2">
      <c r="A46" s="479"/>
    </row>
  </sheetData>
  <customSheetViews>
    <customSheetView guid="{30716F4C-E2EB-4CBA-BC4C-E3731007C035}" scale="75" fitToPage="1" hiddenRows="1">
      <pane xSplit="2" ySplit="13" topLeftCell="C14" activePane="bottomRight" state="frozen"/>
      <selection pane="bottomRight" activeCell="A9" sqref="A9:G9"/>
      <pageMargins left="0" right="0" top="0.19685039370078741" bottom="0" header="0" footer="0"/>
      <printOptions horizontalCentered="1"/>
      <pageSetup paperSize="9" scale="39" orientation="landscape" r:id="rId1"/>
      <headerFooter alignWithMargins="0"/>
    </customSheetView>
    <customSheetView guid="{4660ED57-C31A-43C4-A05C-DF263EC238D0}" scale="75" fitToPage="1" hiddenRows="1">
      <pane xSplit="2" ySplit="13" topLeftCell="C14" activePane="bottomRight" state="frozen"/>
      <selection pane="bottomRight" activeCell="A9" sqref="A9:G9"/>
      <pageMargins left="0" right="0" top="0.19685039370078741" bottom="0" header="0" footer="0"/>
      <printOptions horizontalCentered="1"/>
      <pageSetup paperSize="9" scale="39" orientation="landscape" r:id="rId2"/>
      <headerFooter alignWithMargins="0"/>
    </customSheetView>
    <customSheetView guid="{413FE589-EB44-4ED3-8D71-DDB7E5500C49}" scale="75" fitToPage="1">
      <pane xSplit="2" ySplit="13" topLeftCell="C32" activePane="bottomRight" state="frozen"/>
      <selection pane="bottomRight" activeCell="A45" sqref="A45:A46"/>
      <pageMargins left="0" right="0" top="0.19685039370078741" bottom="0" header="0" footer="0"/>
      <printOptions horizontalCentered="1"/>
      <pageSetup paperSize="9" scale="39" orientation="landscape" r:id="rId3"/>
      <headerFooter alignWithMargins="0"/>
    </customSheetView>
    <customSheetView guid="{3811DC27-6C9C-4281-989A-478EAFEC2147}" scale="75" fitToPage="1">
      <pane xSplit="2" ySplit="13" topLeftCell="C32" activePane="bottomRight" state="frozen"/>
      <selection pane="bottomRight" activeCell="A45" sqref="A45:A46"/>
      <pageMargins left="0" right="0" top="0.19685039370078741" bottom="0" header="0" footer="0"/>
      <printOptions horizontalCentered="1"/>
      <pageSetup paperSize="9" scale="39" orientation="landscape" r:id="rId4"/>
      <headerFooter alignWithMargins="0"/>
    </customSheetView>
    <customSheetView guid="{B38BA802-59E1-473D-82D6-51BB59191DC1}" scale="75" fitToPage="1">
      <pane xSplit="2" ySplit="13" topLeftCell="C32" activePane="bottomRight" state="frozen"/>
      <selection pane="bottomRight" activeCell="A45" sqref="A45:A46"/>
      <pageMargins left="0" right="0" top="0.19685039370078741" bottom="0" header="0" footer="0"/>
      <printOptions horizontalCentered="1"/>
      <pageSetup paperSize="9" scale="39" orientation="landscape" r:id="rId5"/>
      <headerFooter alignWithMargins="0"/>
    </customSheetView>
    <customSheetView guid="{B72699BC-299D-42B7-A978-9B23F399AA23}" scale="75" fitToPage="1" hiddenRows="1">
      <pane xSplit="2" ySplit="13" topLeftCell="C32" activePane="bottomRight" state="frozen"/>
      <selection pane="bottomRight" activeCell="G45" sqref="G45"/>
      <pageMargins left="0" right="0" top="0.19685039370078741" bottom="0" header="0" footer="0"/>
      <printOptions horizontalCentered="1"/>
      <pageSetup paperSize="9" scale="39" orientation="landscape" r:id="rId6"/>
      <headerFooter alignWithMargins="0"/>
    </customSheetView>
    <customSheetView guid="{0E06F122-7DC3-4CE3-AFC9-AD85662B9271}" scale="75" fitToPage="1" hiddenRows="1">
      <pane xSplit="2" ySplit="13" topLeftCell="C14" activePane="bottomRight" state="frozen"/>
      <selection pane="bottomRight" activeCell="A9" sqref="A9:G9"/>
      <pageMargins left="0" right="0" top="0.19685039370078741" bottom="0" header="0" footer="0"/>
      <printOptions horizontalCentered="1"/>
      <pageSetup paperSize="9" scale="39" orientation="landscape" r:id="rId7"/>
      <headerFooter alignWithMargins="0"/>
    </customSheetView>
  </customSheetViews>
  <mergeCells count="8">
    <mergeCell ref="A8:G8"/>
    <mergeCell ref="A44:B44"/>
    <mergeCell ref="A9:G9"/>
    <mergeCell ref="A11:G11"/>
    <mergeCell ref="A12:A13"/>
    <mergeCell ref="B12:B13"/>
    <mergeCell ref="C12:C13"/>
    <mergeCell ref="D12:G12"/>
  </mergeCells>
  <printOptions horizontalCentered="1"/>
  <pageMargins left="0" right="0" top="0.19685039370078741" bottom="0" header="0" footer="0"/>
  <pageSetup paperSize="9" scale="39" orientation="landscape" r:id="rId8"/>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54"/>
  <sheetViews>
    <sheetView view="pageBreakPreview" topLeftCell="A22" zoomScale="80" zoomScaleNormal="100" zoomScaleSheetLayoutView="80" workbookViewId="0">
      <selection activeCell="F16" sqref="F16:F17"/>
    </sheetView>
  </sheetViews>
  <sheetFormatPr defaultRowHeight="12.75" x14ac:dyDescent="0.2"/>
  <cols>
    <col min="5" max="5" width="11.140625" customWidth="1"/>
    <col min="6" max="6" width="11.42578125" customWidth="1"/>
    <col min="7" max="7" width="16.7109375" customWidth="1"/>
    <col min="8" max="8" width="21.5703125" customWidth="1"/>
    <col min="9" max="9" width="23.5703125" customWidth="1"/>
  </cols>
  <sheetData>
    <row r="1" spans="1:20" ht="16.5" x14ac:dyDescent="0.25">
      <c r="A1" s="2454" t="s">
        <v>1671</v>
      </c>
      <c r="B1" s="2454"/>
      <c r="C1" s="2454"/>
      <c r="D1" s="2454"/>
      <c r="E1" s="2454"/>
      <c r="F1" s="2454"/>
      <c r="G1" s="2454"/>
      <c r="H1" s="2454"/>
      <c r="I1" s="2454"/>
      <c r="J1" s="2454"/>
      <c r="K1" s="2454"/>
      <c r="L1" s="2454"/>
      <c r="M1" s="2454"/>
      <c r="N1" s="2454"/>
      <c r="O1" s="2454"/>
      <c r="P1" s="2454"/>
      <c r="Q1" s="2454"/>
      <c r="R1" s="2454"/>
    </row>
    <row r="2" spans="1:20" ht="15.75" x14ac:dyDescent="0.25">
      <c r="A2" s="41"/>
      <c r="B2" s="2455" t="str">
        <f>'Раб.таблица 2022'!A24</f>
        <v>Муниципальное бюджетное учреждение дополнительного образования  "Станция детского и юношеского туризма и экскурсий"</v>
      </c>
      <c r="C2" s="2455"/>
      <c r="D2" s="2455"/>
      <c r="E2" s="2455"/>
      <c r="F2" s="2455"/>
      <c r="G2" s="2455"/>
      <c r="H2" s="2455"/>
      <c r="I2" s="2455"/>
      <c r="J2" s="2455"/>
      <c r="K2" s="2455"/>
      <c r="L2" s="2455"/>
      <c r="M2" s="2455"/>
      <c r="N2" s="2455"/>
      <c r="O2" s="2455"/>
      <c r="P2" s="2455"/>
      <c r="Q2" s="2455"/>
      <c r="R2" s="2455"/>
      <c r="S2" s="2455"/>
      <c r="T2" s="2455"/>
    </row>
    <row r="3" spans="1:20" ht="15.75" x14ac:dyDescent="0.25">
      <c r="A3" s="41"/>
      <c r="B3" s="478"/>
      <c r="C3" s="478"/>
      <c r="D3" s="478"/>
      <c r="E3" s="478"/>
      <c r="F3" s="478"/>
      <c r="G3" s="478"/>
      <c r="H3" s="478"/>
      <c r="I3" s="478"/>
      <c r="J3" s="478"/>
      <c r="K3" s="478"/>
      <c r="L3" s="478"/>
      <c r="M3" s="478"/>
      <c r="N3" s="478"/>
      <c r="O3" s="478"/>
      <c r="P3" s="478"/>
      <c r="Q3" s="478"/>
      <c r="R3" s="477"/>
    </row>
    <row r="4" spans="1:20" s="660" customFormat="1" x14ac:dyDescent="0.2">
      <c r="A4" s="1766" t="s">
        <v>883</v>
      </c>
      <c r="B4" s="1766"/>
      <c r="C4" s="1767"/>
      <c r="D4" s="1767"/>
      <c r="E4" s="1768"/>
      <c r="F4" s="1768"/>
      <c r="G4" s="1767"/>
      <c r="H4" s="1767"/>
      <c r="I4" s="1767"/>
      <c r="J4" s="1767"/>
      <c r="K4" s="1767"/>
      <c r="L4" s="1767"/>
      <c r="M4" s="1767"/>
      <c r="N4" s="1768"/>
      <c r="O4" s="1767"/>
      <c r="P4" s="1767"/>
      <c r="Q4" s="1767"/>
      <c r="R4" s="1767"/>
      <c r="S4" s="1767"/>
      <c r="T4" s="1766"/>
    </row>
    <row r="5" spans="1:20" s="660" customFormat="1" ht="51" x14ac:dyDescent="0.2">
      <c r="A5" s="1769"/>
      <c r="B5" s="1770" t="s">
        <v>1702</v>
      </c>
      <c r="C5" s="1771" t="s">
        <v>873</v>
      </c>
      <c r="D5" s="1771" t="s">
        <v>511</v>
      </c>
      <c r="E5" s="1771" t="s">
        <v>512</v>
      </c>
      <c r="F5" s="1771" t="s">
        <v>874</v>
      </c>
      <c r="G5" s="1771" t="s">
        <v>513</v>
      </c>
      <c r="H5" s="1771" t="s">
        <v>419</v>
      </c>
      <c r="I5" s="1771" t="s">
        <v>514</v>
      </c>
      <c r="J5" s="1771" t="s">
        <v>875</v>
      </c>
      <c r="K5" s="1770" t="s">
        <v>1703</v>
      </c>
      <c r="L5" s="1771" t="s">
        <v>420</v>
      </c>
      <c r="M5" s="1771" t="s">
        <v>421</v>
      </c>
      <c r="N5" s="1771" t="s">
        <v>422</v>
      </c>
      <c r="O5" s="1771" t="s">
        <v>876</v>
      </c>
      <c r="P5" s="1771" t="s">
        <v>515</v>
      </c>
      <c r="Q5" s="1771" t="s">
        <v>423</v>
      </c>
      <c r="R5" s="1771" t="s">
        <v>424</v>
      </c>
      <c r="S5" s="1771" t="s">
        <v>877</v>
      </c>
      <c r="T5" s="1772" t="s">
        <v>878</v>
      </c>
    </row>
    <row r="6" spans="1:20" s="660" customFormat="1" x14ac:dyDescent="0.2">
      <c r="A6" s="1769" t="s">
        <v>1071</v>
      </c>
      <c r="B6" s="1773">
        <v>3.2864000000000004</v>
      </c>
      <c r="C6" s="1774">
        <v>0</v>
      </c>
      <c r="D6" s="1774">
        <v>0</v>
      </c>
      <c r="E6" s="1774">
        <v>0</v>
      </c>
      <c r="F6" s="1774">
        <v>0</v>
      </c>
      <c r="G6" s="1774">
        <v>0</v>
      </c>
      <c r="H6" s="1774">
        <v>0</v>
      </c>
      <c r="I6" s="1774">
        <v>0</v>
      </c>
      <c r="J6" s="1774">
        <v>0</v>
      </c>
      <c r="K6" s="1773">
        <v>3.4424000000000001</v>
      </c>
      <c r="L6" s="1774">
        <v>0</v>
      </c>
      <c r="M6" s="1774">
        <v>0</v>
      </c>
      <c r="N6" s="1774">
        <v>0</v>
      </c>
      <c r="O6" s="1774">
        <v>0</v>
      </c>
      <c r="P6" s="1774">
        <v>0</v>
      </c>
      <c r="Q6" s="1774">
        <v>0</v>
      </c>
      <c r="R6" s="1774">
        <v>0</v>
      </c>
      <c r="S6" s="1774">
        <v>0</v>
      </c>
      <c r="T6" s="1775">
        <v>0</v>
      </c>
    </row>
    <row r="7" spans="1:20" s="660" customFormat="1" x14ac:dyDescent="0.2">
      <c r="A7" s="1769" t="s">
        <v>1072</v>
      </c>
      <c r="B7" s="1776">
        <v>1.3312000000000002</v>
      </c>
      <c r="C7" s="1774">
        <v>95.846400000000003</v>
      </c>
      <c r="D7" s="1774">
        <v>111.82080000000002</v>
      </c>
      <c r="E7" s="1774">
        <v>95.846400000000003</v>
      </c>
      <c r="F7" s="1774">
        <v>303.51360000000005</v>
      </c>
      <c r="G7" s="1774">
        <v>79.872000000000014</v>
      </c>
      <c r="H7" s="1774">
        <v>63.897600000000004</v>
      </c>
      <c r="I7" s="1774">
        <v>24.102174720000004</v>
      </c>
      <c r="J7" s="1774">
        <v>167.87177472000002</v>
      </c>
      <c r="K7" s="1776">
        <v>1.3936000000000002</v>
      </c>
      <c r="L7" s="1774">
        <v>11.706239999999999</v>
      </c>
      <c r="M7" s="1774">
        <v>11.706239999999999</v>
      </c>
      <c r="N7" s="1774">
        <v>38.004358329600002</v>
      </c>
      <c r="O7" s="1774">
        <v>61.416838329599997</v>
      </c>
      <c r="P7" s="1774">
        <v>56.858880000000013</v>
      </c>
      <c r="Q7" s="1774">
        <v>100.33920000000001</v>
      </c>
      <c r="R7" s="1774">
        <v>110.37312000000001</v>
      </c>
      <c r="S7" s="1774">
        <v>267.57120000000003</v>
      </c>
      <c r="T7" s="1775">
        <v>800.37341304960012</v>
      </c>
    </row>
    <row r="8" spans="1:20" s="660" customFormat="1" x14ac:dyDescent="0.2">
      <c r="A8" s="1769" t="s">
        <v>1073</v>
      </c>
      <c r="B8" s="1777">
        <v>1.1024</v>
      </c>
      <c r="C8" s="1774">
        <v>0</v>
      </c>
      <c r="D8" s="1774">
        <v>0</v>
      </c>
      <c r="E8" s="1774">
        <v>0</v>
      </c>
      <c r="F8" s="1774">
        <v>0</v>
      </c>
      <c r="G8" s="1774">
        <v>0</v>
      </c>
      <c r="H8" s="1774">
        <v>0</v>
      </c>
      <c r="I8" s="1774">
        <v>0</v>
      </c>
      <c r="J8" s="1774">
        <v>0</v>
      </c>
      <c r="K8" s="1777">
        <v>1.1544000000000001</v>
      </c>
      <c r="L8" s="1774">
        <v>0</v>
      </c>
      <c r="M8" s="1774">
        <v>0</v>
      </c>
      <c r="N8" s="1774">
        <v>0</v>
      </c>
      <c r="O8" s="1774">
        <v>0</v>
      </c>
      <c r="P8" s="1774">
        <v>0</v>
      </c>
      <c r="Q8" s="1774">
        <v>0</v>
      </c>
      <c r="R8" s="1774">
        <v>0</v>
      </c>
      <c r="S8" s="1774">
        <v>0</v>
      </c>
      <c r="T8" s="1775">
        <v>0</v>
      </c>
    </row>
    <row r="9" spans="1:20" s="660" customFormat="1" x14ac:dyDescent="0.2">
      <c r="A9" s="1778" t="s">
        <v>594</v>
      </c>
      <c r="B9" s="1779"/>
      <c r="C9" s="1775">
        <v>95.846400000000003</v>
      </c>
      <c r="D9" s="1775">
        <v>111.82080000000002</v>
      </c>
      <c r="E9" s="1775">
        <v>95.846400000000003</v>
      </c>
      <c r="F9" s="1775">
        <v>303.51360000000005</v>
      </c>
      <c r="G9" s="1775">
        <v>79.872000000000014</v>
      </c>
      <c r="H9" s="1775">
        <v>63.897600000000004</v>
      </c>
      <c r="I9" s="1775">
        <v>24.102174720000004</v>
      </c>
      <c r="J9" s="1775">
        <v>167.87177472000002</v>
      </c>
      <c r="K9" s="1779"/>
      <c r="L9" s="1775">
        <v>11.706239999999999</v>
      </c>
      <c r="M9" s="1775">
        <v>11.706239999999999</v>
      </c>
      <c r="N9" s="1775">
        <v>38.004358329600002</v>
      </c>
      <c r="O9" s="1775">
        <v>61.416838329599997</v>
      </c>
      <c r="P9" s="1775">
        <v>56.858880000000013</v>
      </c>
      <c r="Q9" s="1775">
        <v>100.33920000000001</v>
      </c>
      <c r="R9" s="1775">
        <v>110.37312000000001</v>
      </c>
      <c r="S9" s="1775">
        <v>267.57120000000003</v>
      </c>
      <c r="T9" s="1775">
        <v>800.37341304960012</v>
      </c>
    </row>
    <row r="10" spans="1:20" s="660" customFormat="1" x14ac:dyDescent="0.2">
      <c r="A10" s="1767"/>
      <c r="B10" s="1780"/>
      <c r="C10" s="1780"/>
      <c r="D10" s="1780"/>
      <c r="E10" s="1780"/>
      <c r="F10" s="1780"/>
      <c r="G10" s="1780"/>
      <c r="H10" s="1780"/>
      <c r="I10" s="1780"/>
      <c r="J10" s="1780"/>
      <c r="K10" s="1780"/>
      <c r="L10" s="1780"/>
      <c r="M10" s="1780"/>
      <c r="N10" s="1780"/>
      <c r="O10" s="1780"/>
      <c r="P10" s="1780"/>
      <c r="Q10" s="1780"/>
      <c r="R10" s="1780"/>
      <c r="S10" s="1780"/>
      <c r="T10" s="1781"/>
    </row>
    <row r="11" spans="1:20" s="660" customFormat="1" x14ac:dyDescent="0.2">
      <c r="A11" s="1766" t="s">
        <v>884</v>
      </c>
      <c r="B11" s="1781"/>
      <c r="C11" s="1780"/>
      <c r="D11" s="1780"/>
      <c r="E11" s="1780"/>
      <c r="F11" s="1780"/>
      <c r="G11" s="1780"/>
      <c r="H11" s="1780"/>
      <c r="I11" s="1780"/>
      <c r="J11" s="1780"/>
      <c r="K11" s="1781"/>
      <c r="L11" s="1780"/>
      <c r="M11" s="1780"/>
      <c r="N11" s="1780"/>
      <c r="O11" s="1780"/>
      <c r="P11" s="1780"/>
      <c r="Q11" s="1780"/>
      <c r="R11" s="1780"/>
      <c r="S11" s="1780"/>
      <c r="T11" s="1781"/>
    </row>
    <row r="12" spans="1:20" s="660" customFormat="1" ht="51" x14ac:dyDescent="0.2">
      <c r="A12" s="1769"/>
      <c r="B12" s="1770" t="s">
        <v>1702</v>
      </c>
      <c r="C12" s="1771" t="s">
        <v>873</v>
      </c>
      <c r="D12" s="1771" t="s">
        <v>511</v>
      </c>
      <c r="E12" s="1771" t="s">
        <v>512</v>
      </c>
      <c r="F12" s="1771" t="s">
        <v>874</v>
      </c>
      <c r="G12" s="1771" t="s">
        <v>513</v>
      </c>
      <c r="H12" s="1771" t="s">
        <v>419</v>
      </c>
      <c r="I12" s="1771" t="s">
        <v>514</v>
      </c>
      <c r="J12" s="1771" t="s">
        <v>875</v>
      </c>
      <c r="K12" s="1770" t="s">
        <v>1703</v>
      </c>
      <c r="L12" s="1771" t="s">
        <v>420</v>
      </c>
      <c r="M12" s="1771" t="s">
        <v>421</v>
      </c>
      <c r="N12" s="1771" t="s">
        <v>422</v>
      </c>
      <c r="O12" s="1771" t="s">
        <v>876</v>
      </c>
      <c r="P12" s="1771" t="s">
        <v>515</v>
      </c>
      <c r="Q12" s="1771" t="s">
        <v>423</v>
      </c>
      <c r="R12" s="1771" t="s">
        <v>424</v>
      </c>
      <c r="S12" s="1771" t="s">
        <v>877</v>
      </c>
      <c r="T12" s="1772" t="s">
        <v>878</v>
      </c>
    </row>
    <row r="13" spans="1:20" s="660" customFormat="1" x14ac:dyDescent="0.2">
      <c r="A13" s="1769" t="s">
        <v>879</v>
      </c>
      <c r="B13" s="1773">
        <v>1176.2920000000001</v>
      </c>
      <c r="C13" s="1774">
        <v>0</v>
      </c>
      <c r="D13" s="1774">
        <v>0</v>
      </c>
      <c r="E13" s="1774">
        <v>0</v>
      </c>
      <c r="F13" s="1774">
        <v>0</v>
      </c>
      <c r="G13" s="1774">
        <v>0</v>
      </c>
      <c r="H13" s="1774">
        <v>0</v>
      </c>
      <c r="I13" s="1774">
        <v>0</v>
      </c>
      <c r="J13" s="1774">
        <v>0</v>
      </c>
      <c r="K13" s="1773">
        <v>1208.0536</v>
      </c>
      <c r="L13" s="1774">
        <v>0</v>
      </c>
      <c r="M13" s="1774">
        <v>0</v>
      </c>
      <c r="N13" s="1774">
        <v>0</v>
      </c>
      <c r="O13" s="1774">
        <v>0</v>
      </c>
      <c r="P13" s="1774">
        <v>0</v>
      </c>
      <c r="Q13" s="1774">
        <v>0</v>
      </c>
      <c r="R13" s="1774">
        <v>0</v>
      </c>
      <c r="S13" s="1774">
        <v>0</v>
      </c>
      <c r="T13" s="1775">
        <v>0</v>
      </c>
    </row>
    <row r="14" spans="1:20" s="660" customFormat="1" x14ac:dyDescent="0.2">
      <c r="A14" s="1769" t="s">
        <v>1074</v>
      </c>
      <c r="B14" s="1776">
        <v>1067.6120000000003</v>
      </c>
      <c r="C14" s="1774">
        <v>89.679408000000024</v>
      </c>
      <c r="D14" s="1774">
        <v>89.679408000000024</v>
      </c>
      <c r="E14" s="1774">
        <v>79.430332800000016</v>
      </c>
      <c r="F14" s="1774">
        <v>258.78914880000008</v>
      </c>
      <c r="G14" s="1774">
        <v>70.462392000000023</v>
      </c>
      <c r="H14" s="1774">
        <v>71.743526400000022</v>
      </c>
      <c r="I14" s="1774">
        <v>13.451911200000005</v>
      </c>
      <c r="J14" s="1774">
        <v>155.65782960000004</v>
      </c>
      <c r="K14" s="1776">
        <v>1096.4408000000001</v>
      </c>
      <c r="L14" s="1774">
        <v>0</v>
      </c>
      <c r="M14" s="1774">
        <v>0</v>
      </c>
      <c r="N14" s="1774">
        <v>6.5786448000000011</v>
      </c>
      <c r="O14" s="1774">
        <v>6.5786448000000011</v>
      </c>
      <c r="P14" s="1774">
        <v>72.365092799999999</v>
      </c>
      <c r="Q14" s="1774">
        <v>99.561210403200022</v>
      </c>
      <c r="R14" s="1774">
        <v>105.25831680000002</v>
      </c>
      <c r="S14" s="1774">
        <v>277.18462000320005</v>
      </c>
      <c r="T14" s="1775">
        <v>698.21024320320021</v>
      </c>
    </row>
    <row r="15" spans="1:20" s="660" customFormat="1" x14ac:dyDescent="0.2">
      <c r="A15" s="1769" t="s">
        <v>1073</v>
      </c>
      <c r="B15" s="1777">
        <v>990.38160000000005</v>
      </c>
      <c r="C15" s="1774">
        <v>0</v>
      </c>
      <c r="D15" s="1774">
        <v>0</v>
      </c>
      <c r="E15" s="1774">
        <v>0</v>
      </c>
      <c r="F15" s="1774">
        <v>0</v>
      </c>
      <c r="G15" s="1774">
        <v>0</v>
      </c>
      <c r="H15" s="1774">
        <v>0</v>
      </c>
      <c r="I15" s="1774">
        <v>0</v>
      </c>
      <c r="J15" s="1774">
        <v>0</v>
      </c>
      <c r="K15" s="1777">
        <v>1017.12</v>
      </c>
      <c r="L15" s="1774">
        <v>0</v>
      </c>
      <c r="M15" s="1774">
        <v>0</v>
      </c>
      <c r="N15" s="1774">
        <v>0</v>
      </c>
      <c r="O15" s="1774">
        <v>0</v>
      </c>
      <c r="P15" s="1774">
        <v>0</v>
      </c>
      <c r="Q15" s="1774">
        <v>0</v>
      </c>
      <c r="R15" s="1774">
        <v>0</v>
      </c>
      <c r="S15" s="1774">
        <v>0</v>
      </c>
      <c r="T15" s="1775">
        <v>0</v>
      </c>
    </row>
    <row r="16" spans="1:20" s="660" customFormat="1" x14ac:dyDescent="0.2">
      <c r="A16" s="1778" t="s">
        <v>594</v>
      </c>
      <c r="B16" s="1782"/>
      <c r="C16" s="1775">
        <v>89.679408000000024</v>
      </c>
      <c r="D16" s="1775">
        <v>89.679408000000024</v>
      </c>
      <c r="E16" s="1775">
        <v>79.430332800000016</v>
      </c>
      <c r="F16" s="1775">
        <v>258.78914880000008</v>
      </c>
      <c r="G16" s="1775">
        <v>70.462392000000023</v>
      </c>
      <c r="H16" s="1775">
        <v>71.743526400000022</v>
      </c>
      <c r="I16" s="1775">
        <v>13.451911200000005</v>
      </c>
      <c r="J16" s="1775">
        <v>155.65782960000004</v>
      </c>
      <c r="K16" s="1782"/>
      <c r="L16" s="1775">
        <v>0</v>
      </c>
      <c r="M16" s="1775">
        <v>0</v>
      </c>
      <c r="N16" s="1775">
        <v>6.5786448000000011</v>
      </c>
      <c r="O16" s="1775">
        <v>6.5786448000000011</v>
      </c>
      <c r="P16" s="1775">
        <v>72.365092799999999</v>
      </c>
      <c r="Q16" s="1775">
        <v>99.561210403200022</v>
      </c>
      <c r="R16" s="1775">
        <v>105.25831680000002</v>
      </c>
      <c r="S16" s="1775">
        <v>277.18462000320005</v>
      </c>
      <c r="T16" s="1775">
        <v>698.21024320320021</v>
      </c>
    </row>
    <row r="17" spans="1:20" s="660" customFormat="1" x14ac:dyDescent="0.2">
      <c r="A17" s="1767"/>
      <c r="B17" s="1780"/>
      <c r="C17" s="1783"/>
      <c r="D17" s="1780"/>
      <c r="E17" s="1780"/>
      <c r="F17" s="1780"/>
      <c r="G17" s="1780"/>
      <c r="H17" s="1780"/>
      <c r="I17" s="1780"/>
      <c r="J17" s="1780"/>
      <c r="K17" s="1780"/>
      <c r="L17" s="1780"/>
      <c r="M17" s="1780"/>
      <c r="N17" s="1780"/>
      <c r="O17" s="1780"/>
      <c r="P17" s="1780"/>
      <c r="Q17" s="1780"/>
      <c r="R17" s="1780"/>
      <c r="S17" s="1780"/>
      <c r="T17" s="1781"/>
    </row>
    <row r="18" spans="1:20" s="660" customFormat="1" x14ac:dyDescent="0.2">
      <c r="A18" s="1766" t="s">
        <v>885</v>
      </c>
      <c r="B18" s="1781"/>
      <c r="C18" s="1780"/>
      <c r="D18" s="1780"/>
      <c r="E18" s="1780"/>
      <c r="F18" s="1780"/>
      <c r="G18" s="1780"/>
      <c r="H18" s="1780"/>
      <c r="I18" s="1780"/>
      <c r="J18" s="1780"/>
      <c r="K18" s="1781"/>
      <c r="L18" s="1780"/>
      <c r="M18" s="1780"/>
      <c r="N18" s="1780"/>
      <c r="O18" s="1780"/>
      <c r="P18" s="1780"/>
      <c r="Q18" s="1780"/>
      <c r="R18" s="1780"/>
      <c r="S18" s="1780"/>
      <c r="T18" s="1781"/>
    </row>
    <row r="19" spans="1:20" s="660" customFormat="1" ht="51" x14ac:dyDescent="0.2">
      <c r="A19" s="1769"/>
      <c r="B19" s="1770" t="s">
        <v>1702</v>
      </c>
      <c r="C19" s="1771" t="s">
        <v>873</v>
      </c>
      <c r="D19" s="1771" t="s">
        <v>511</v>
      </c>
      <c r="E19" s="1771" t="s">
        <v>512</v>
      </c>
      <c r="F19" s="1771" t="s">
        <v>874</v>
      </c>
      <c r="G19" s="1771" t="s">
        <v>513</v>
      </c>
      <c r="H19" s="1771" t="s">
        <v>419</v>
      </c>
      <c r="I19" s="1771" t="s">
        <v>514</v>
      </c>
      <c r="J19" s="1771" t="s">
        <v>875</v>
      </c>
      <c r="K19" s="1770" t="s">
        <v>1703</v>
      </c>
      <c r="L19" s="1771" t="s">
        <v>420</v>
      </c>
      <c r="M19" s="1771" t="s">
        <v>421</v>
      </c>
      <c r="N19" s="1771" t="s">
        <v>422</v>
      </c>
      <c r="O19" s="1771" t="s">
        <v>876</v>
      </c>
      <c r="P19" s="1771" t="s">
        <v>515</v>
      </c>
      <c r="Q19" s="1771" t="s">
        <v>423</v>
      </c>
      <c r="R19" s="1771" t="s">
        <v>424</v>
      </c>
      <c r="S19" s="1771" t="s">
        <v>877</v>
      </c>
      <c r="T19" s="1772" t="s">
        <v>878</v>
      </c>
    </row>
    <row r="20" spans="1:20" s="660" customFormat="1" x14ac:dyDescent="0.2">
      <c r="A20" s="1769" t="s">
        <v>879</v>
      </c>
      <c r="B20" s="1773">
        <v>1176.2920000000001</v>
      </c>
      <c r="C20" s="1774">
        <v>0</v>
      </c>
      <c r="D20" s="1774">
        <v>0</v>
      </c>
      <c r="E20" s="1774">
        <v>0</v>
      </c>
      <c r="F20" s="1774">
        <v>0</v>
      </c>
      <c r="G20" s="1774">
        <v>0</v>
      </c>
      <c r="H20" s="1774">
        <v>0</v>
      </c>
      <c r="I20" s="1774">
        <v>0</v>
      </c>
      <c r="J20" s="1774">
        <v>0</v>
      </c>
      <c r="K20" s="1773">
        <v>1208.0536</v>
      </c>
      <c r="L20" s="1774">
        <v>0</v>
      </c>
      <c r="M20" s="1774">
        <v>0</v>
      </c>
      <c r="N20" s="1774">
        <v>0</v>
      </c>
      <c r="O20" s="1774">
        <v>0</v>
      </c>
      <c r="P20" s="1774">
        <v>0</v>
      </c>
      <c r="Q20" s="1774">
        <v>0</v>
      </c>
      <c r="R20" s="1774">
        <v>0</v>
      </c>
      <c r="S20" s="1774">
        <v>0</v>
      </c>
      <c r="T20" s="1775">
        <v>0</v>
      </c>
    </row>
    <row r="21" spans="1:20" s="660" customFormat="1" x14ac:dyDescent="0.2">
      <c r="A21" s="1769" t="s">
        <v>1075</v>
      </c>
      <c r="B21" s="1776">
        <v>1067.6120000000003</v>
      </c>
      <c r="C21" s="1774">
        <v>0.23060419200000004</v>
      </c>
      <c r="D21" s="1774">
        <v>0.51245376000000009</v>
      </c>
      <c r="E21" s="1774">
        <v>0.19217016000000003</v>
      </c>
      <c r="F21" s="1774">
        <v>0.93522811200000011</v>
      </c>
      <c r="G21" s="1774">
        <v>0.10249075200000003</v>
      </c>
      <c r="H21" s="1774">
        <v>0.25622688000000005</v>
      </c>
      <c r="I21" s="1774">
        <v>3.8434032000000007E-2</v>
      </c>
      <c r="J21" s="1774">
        <v>0.39715166400000007</v>
      </c>
      <c r="K21" s="1776">
        <v>1096.4408000000001</v>
      </c>
      <c r="L21" s="1774">
        <v>0.13157289600000002</v>
      </c>
      <c r="M21" s="1774">
        <v>0.13157289600000002</v>
      </c>
      <c r="N21" s="1774">
        <v>0.13157289600000002</v>
      </c>
      <c r="O21" s="1774">
        <v>0.3947186880000001</v>
      </c>
      <c r="P21" s="1774">
        <v>0.26314579200000004</v>
      </c>
      <c r="Q21" s="1774">
        <v>0.13157289600000002</v>
      </c>
      <c r="R21" s="1774">
        <v>0.13157289600000002</v>
      </c>
      <c r="S21" s="1774">
        <v>0.52629158400000009</v>
      </c>
      <c r="T21" s="1775">
        <v>2.2533900480000004</v>
      </c>
    </row>
    <row r="22" spans="1:20" s="660" customFormat="1" x14ac:dyDescent="0.2">
      <c r="A22" s="1769" t="s">
        <v>1073</v>
      </c>
      <c r="B22" s="1777">
        <v>990.38160000000005</v>
      </c>
      <c r="C22" s="1774">
        <v>0</v>
      </c>
      <c r="D22" s="1774">
        <v>0</v>
      </c>
      <c r="E22" s="1774">
        <v>0</v>
      </c>
      <c r="F22" s="1774">
        <v>0</v>
      </c>
      <c r="G22" s="1774">
        <v>0</v>
      </c>
      <c r="H22" s="1774">
        <v>0</v>
      </c>
      <c r="I22" s="1774">
        <v>0</v>
      </c>
      <c r="J22" s="1774">
        <v>0</v>
      </c>
      <c r="K22" s="1777">
        <v>1017.12</v>
      </c>
      <c r="L22" s="1774">
        <v>0</v>
      </c>
      <c r="M22" s="1774">
        <v>0</v>
      </c>
      <c r="N22" s="1774">
        <v>0</v>
      </c>
      <c r="O22" s="1774">
        <v>0</v>
      </c>
      <c r="P22" s="1774">
        <v>0</v>
      </c>
      <c r="Q22" s="1774">
        <v>0</v>
      </c>
      <c r="R22" s="1774">
        <v>0</v>
      </c>
      <c r="S22" s="1774">
        <v>0</v>
      </c>
      <c r="T22" s="1775">
        <v>0</v>
      </c>
    </row>
    <row r="23" spans="1:20" s="660" customFormat="1" x14ac:dyDescent="0.2">
      <c r="A23" s="1778" t="s">
        <v>594</v>
      </c>
      <c r="B23" s="1782"/>
      <c r="C23" s="1775">
        <v>0.23060419200000004</v>
      </c>
      <c r="D23" s="1775">
        <v>0.51245376000000009</v>
      </c>
      <c r="E23" s="1775">
        <v>0.19217016000000003</v>
      </c>
      <c r="F23" s="1775">
        <v>0.93522811200000011</v>
      </c>
      <c r="G23" s="1775">
        <v>0.10249075200000003</v>
      </c>
      <c r="H23" s="1775">
        <v>0.25622688000000005</v>
      </c>
      <c r="I23" s="1775">
        <v>3.8434032000000007E-2</v>
      </c>
      <c r="J23" s="1775">
        <v>0.39715166400000007</v>
      </c>
      <c r="K23" s="1782"/>
      <c r="L23" s="1775">
        <v>0.13157289600000002</v>
      </c>
      <c r="M23" s="1775">
        <v>0.13157289600000002</v>
      </c>
      <c r="N23" s="1775">
        <v>0.13157289600000002</v>
      </c>
      <c r="O23" s="1775">
        <v>0.3947186880000001</v>
      </c>
      <c r="P23" s="1775">
        <v>0.26314579200000004</v>
      </c>
      <c r="Q23" s="1775">
        <v>0.13157289600000002</v>
      </c>
      <c r="R23" s="1775">
        <v>0.13157289600000002</v>
      </c>
      <c r="S23" s="1775">
        <v>0.52629158400000009</v>
      </c>
      <c r="T23" s="1775">
        <v>2.2533900480000004</v>
      </c>
    </row>
    <row r="24" spans="1:20" s="660" customFormat="1" x14ac:dyDescent="0.2">
      <c r="A24" s="1767"/>
      <c r="B24" s="1780"/>
      <c r="C24" s="1780"/>
      <c r="D24" s="1780"/>
      <c r="E24" s="1780"/>
      <c r="F24" s="1780"/>
      <c r="G24" s="1780"/>
      <c r="H24" s="1780"/>
      <c r="I24" s="1780"/>
      <c r="J24" s="1780"/>
      <c r="K24" s="1780"/>
      <c r="L24" s="1780"/>
      <c r="M24" s="1780"/>
      <c r="N24" s="1780"/>
      <c r="O24" s="1780"/>
      <c r="P24" s="1780"/>
      <c r="Q24" s="1780"/>
      <c r="R24" s="1780"/>
      <c r="S24" s="1780"/>
      <c r="T24" s="1781"/>
    </row>
    <row r="25" spans="1:20" s="660" customFormat="1" x14ac:dyDescent="0.2">
      <c r="A25" s="1784" t="s">
        <v>886</v>
      </c>
      <c r="B25" s="1780"/>
      <c r="C25" s="1780"/>
      <c r="D25" s="1780"/>
      <c r="E25" s="1780"/>
      <c r="F25" s="1780"/>
      <c r="G25" s="1780"/>
      <c r="H25" s="1780"/>
      <c r="I25" s="1780"/>
      <c r="J25" s="1780"/>
      <c r="K25" s="1780"/>
      <c r="L25" s="1780"/>
      <c r="M25" s="1780"/>
      <c r="N25" s="1780"/>
      <c r="O25" s="1780"/>
      <c r="P25" s="1780"/>
      <c r="Q25" s="1780"/>
      <c r="R25" s="1780"/>
      <c r="S25" s="1780"/>
      <c r="T25" s="1781"/>
    </row>
    <row r="26" spans="1:20" s="660" customFormat="1" ht="51" x14ac:dyDescent="0.2">
      <c r="A26" s="1769"/>
      <c r="B26" s="1770" t="s">
        <v>1702</v>
      </c>
      <c r="C26" s="1771" t="s">
        <v>873</v>
      </c>
      <c r="D26" s="1771" t="s">
        <v>511</v>
      </c>
      <c r="E26" s="1771" t="s">
        <v>512</v>
      </c>
      <c r="F26" s="1771" t="s">
        <v>874</v>
      </c>
      <c r="G26" s="1771" t="s">
        <v>513</v>
      </c>
      <c r="H26" s="1771" t="s">
        <v>419</v>
      </c>
      <c r="I26" s="1771" t="s">
        <v>514</v>
      </c>
      <c r="J26" s="1771" t="s">
        <v>875</v>
      </c>
      <c r="K26" s="1770" t="s">
        <v>1703</v>
      </c>
      <c r="L26" s="1771" t="s">
        <v>420</v>
      </c>
      <c r="M26" s="1771" t="s">
        <v>421</v>
      </c>
      <c r="N26" s="1771" t="s">
        <v>422</v>
      </c>
      <c r="O26" s="1771" t="s">
        <v>876</v>
      </c>
      <c r="P26" s="1771" t="s">
        <v>515</v>
      </c>
      <c r="Q26" s="1771" t="s">
        <v>423</v>
      </c>
      <c r="R26" s="1771" t="s">
        <v>424</v>
      </c>
      <c r="S26" s="1771" t="s">
        <v>877</v>
      </c>
      <c r="T26" s="1772" t="s">
        <v>878</v>
      </c>
    </row>
    <row r="27" spans="1:20" s="660" customFormat="1" x14ac:dyDescent="0.2">
      <c r="A27" s="1769" t="s">
        <v>879</v>
      </c>
      <c r="B27" s="748">
        <v>9.8071999999999999</v>
      </c>
      <c r="C27" s="1774">
        <v>3.5305919999999991E-2</v>
      </c>
      <c r="D27" s="1774">
        <v>7.8496828799999988E-2</v>
      </c>
      <c r="E27" s="1774">
        <v>2.9421599999999999E-2</v>
      </c>
      <c r="F27" s="1774">
        <v>0.14322434879999998</v>
      </c>
      <c r="G27" s="1774">
        <v>1.5769977599999999E-2</v>
      </c>
      <c r="H27" s="1774">
        <v>3.7424275199999996E-2</v>
      </c>
      <c r="I27" s="1774">
        <v>8.7087936000000005E-3</v>
      </c>
      <c r="J27" s="1774">
        <v>6.1903046399999995E-2</v>
      </c>
      <c r="K27" s="748">
        <v>9.9735999999999994</v>
      </c>
      <c r="L27" s="1774">
        <v>1.9149311999999998E-2</v>
      </c>
      <c r="M27" s="1774">
        <v>1.9987094399999995E-2</v>
      </c>
      <c r="N27" s="1774">
        <v>1.9987094399999995E-2</v>
      </c>
      <c r="O27" s="1774">
        <v>5.9123500799999985E-2</v>
      </c>
      <c r="P27" s="1774">
        <v>3.9974188799999991E-2</v>
      </c>
      <c r="Q27" s="1774">
        <v>1.9987094399999995E-2</v>
      </c>
      <c r="R27" s="1774">
        <v>1.9987094399999995E-2</v>
      </c>
      <c r="S27" s="1774">
        <v>7.9948377599999981E-2</v>
      </c>
      <c r="T27" s="1775">
        <v>0.34419927359999991</v>
      </c>
    </row>
    <row r="28" spans="1:20" s="660" customFormat="1" x14ac:dyDescent="0.2">
      <c r="A28" s="1769" t="s">
        <v>1073</v>
      </c>
      <c r="B28" s="749">
        <v>49.160800000000002</v>
      </c>
      <c r="C28" s="1774">
        <v>0</v>
      </c>
      <c r="D28" s="1774">
        <v>0</v>
      </c>
      <c r="E28" s="1774">
        <v>0</v>
      </c>
      <c r="F28" s="1774">
        <v>0</v>
      </c>
      <c r="G28" s="1774">
        <v>0</v>
      </c>
      <c r="H28" s="1774">
        <v>0</v>
      </c>
      <c r="I28" s="1774">
        <v>0</v>
      </c>
      <c r="J28" s="1774">
        <v>0</v>
      </c>
      <c r="K28" s="749">
        <v>51.396800000000006</v>
      </c>
      <c r="L28" s="1774">
        <v>0</v>
      </c>
      <c r="M28" s="1774">
        <v>0</v>
      </c>
      <c r="N28" s="1774">
        <v>0</v>
      </c>
      <c r="O28" s="1774">
        <v>0</v>
      </c>
      <c r="P28" s="1774">
        <v>0</v>
      </c>
      <c r="Q28" s="1774">
        <v>0</v>
      </c>
      <c r="R28" s="1774">
        <v>0</v>
      </c>
      <c r="S28" s="1774">
        <v>0</v>
      </c>
      <c r="T28" s="1775">
        <v>0</v>
      </c>
    </row>
    <row r="29" spans="1:20" s="660" customFormat="1" x14ac:dyDescent="0.2">
      <c r="A29" s="1778" t="s">
        <v>594</v>
      </c>
      <c r="B29" s="1782"/>
      <c r="C29" s="1775">
        <v>3.5305919999999991E-2</v>
      </c>
      <c r="D29" s="1775">
        <v>7.8496828799999988E-2</v>
      </c>
      <c r="E29" s="1775">
        <v>2.9421599999999999E-2</v>
      </c>
      <c r="F29" s="1775">
        <v>0.14322434879999998</v>
      </c>
      <c r="G29" s="1775">
        <v>1.5769977599999999E-2</v>
      </c>
      <c r="H29" s="1775">
        <v>3.7424275199999996E-2</v>
      </c>
      <c r="I29" s="1775">
        <v>8.7087936000000005E-3</v>
      </c>
      <c r="J29" s="1775">
        <v>6.1903046399999995E-2</v>
      </c>
      <c r="K29" s="1782"/>
      <c r="L29" s="1775">
        <v>1.9149311999999998E-2</v>
      </c>
      <c r="M29" s="1775">
        <v>1.9987094399999995E-2</v>
      </c>
      <c r="N29" s="1775">
        <v>1.9987094399999995E-2</v>
      </c>
      <c r="O29" s="1775">
        <v>5.9123500799999985E-2</v>
      </c>
      <c r="P29" s="1775">
        <v>3.9974188799999991E-2</v>
      </c>
      <c r="Q29" s="1775">
        <v>1.9987094399999995E-2</v>
      </c>
      <c r="R29" s="1775">
        <v>1.9987094399999995E-2</v>
      </c>
      <c r="S29" s="1775">
        <v>7.9948377599999981E-2</v>
      </c>
      <c r="T29" s="1775">
        <v>0.34419927359999991</v>
      </c>
    </row>
    <row r="30" spans="1:20" s="660" customFormat="1" x14ac:dyDescent="0.2">
      <c r="A30" s="1767"/>
      <c r="B30" s="1780"/>
      <c r="C30" s="1780"/>
      <c r="D30" s="1780"/>
      <c r="E30" s="1780"/>
      <c r="F30" s="1780"/>
      <c r="G30" s="1780"/>
      <c r="H30" s="1780"/>
      <c r="I30" s="1780"/>
      <c r="J30" s="1780"/>
      <c r="K30" s="1780"/>
      <c r="L30" s="1780"/>
      <c r="M30" s="1780"/>
      <c r="N30" s="1780"/>
      <c r="O30" s="1780"/>
      <c r="P30" s="1780"/>
      <c r="Q30" s="1780"/>
      <c r="R30" s="1780"/>
      <c r="S30" s="1780"/>
      <c r="T30" s="1781"/>
    </row>
    <row r="31" spans="1:20" s="660" customFormat="1" x14ac:dyDescent="0.2">
      <c r="A31" s="1785" t="s">
        <v>1704</v>
      </c>
      <c r="B31" s="1786"/>
      <c r="C31" s="1780"/>
      <c r="D31" s="1780"/>
      <c r="E31" s="1780"/>
      <c r="F31" s="1780"/>
      <c r="G31" s="1780"/>
      <c r="H31" s="1780"/>
      <c r="I31" s="1780"/>
      <c r="J31" s="1780"/>
      <c r="K31" s="1786"/>
      <c r="L31" s="1780"/>
      <c r="M31" s="1780"/>
      <c r="N31" s="1780"/>
      <c r="O31" s="1780"/>
      <c r="P31" s="1780"/>
      <c r="Q31" s="1780"/>
      <c r="R31" s="1780"/>
      <c r="S31" s="1780"/>
      <c r="T31" s="1781"/>
    </row>
    <row r="32" spans="1:20" s="660" customFormat="1" ht="51" x14ac:dyDescent="0.2">
      <c r="A32" s="1769"/>
      <c r="B32" s="1770" t="s">
        <v>1702</v>
      </c>
      <c r="C32" s="1771" t="s">
        <v>873</v>
      </c>
      <c r="D32" s="1771" t="s">
        <v>511</v>
      </c>
      <c r="E32" s="1771" t="s">
        <v>512</v>
      </c>
      <c r="F32" s="1771" t="s">
        <v>874</v>
      </c>
      <c r="G32" s="1771" t="s">
        <v>513</v>
      </c>
      <c r="H32" s="1771" t="s">
        <v>419</v>
      </c>
      <c r="I32" s="1771" t="s">
        <v>514</v>
      </c>
      <c r="J32" s="1771" t="s">
        <v>875</v>
      </c>
      <c r="K32" s="1770" t="s">
        <v>1703</v>
      </c>
      <c r="L32" s="1771" t="s">
        <v>420</v>
      </c>
      <c r="M32" s="1771" t="s">
        <v>421</v>
      </c>
      <c r="N32" s="1771" t="s">
        <v>422</v>
      </c>
      <c r="O32" s="1771" t="s">
        <v>876</v>
      </c>
      <c r="P32" s="1771" t="s">
        <v>515</v>
      </c>
      <c r="Q32" s="1771" t="s">
        <v>423</v>
      </c>
      <c r="R32" s="1771" t="s">
        <v>424</v>
      </c>
      <c r="S32" s="1771" t="s">
        <v>877</v>
      </c>
      <c r="T32" s="1772" t="s">
        <v>878</v>
      </c>
    </row>
    <row r="33" spans="1:20" s="660" customFormat="1" x14ac:dyDescent="0.2">
      <c r="A33" s="1769" t="s">
        <v>1071</v>
      </c>
      <c r="B33" s="748">
        <v>49.160800000000002</v>
      </c>
      <c r="C33" s="1774">
        <v>0</v>
      </c>
      <c r="D33" s="1774">
        <v>0</v>
      </c>
      <c r="E33" s="1774">
        <v>0</v>
      </c>
      <c r="F33" s="1774">
        <v>0</v>
      </c>
      <c r="G33" s="1774">
        <v>0</v>
      </c>
      <c r="H33" s="1774">
        <v>0</v>
      </c>
      <c r="I33" s="1774">
        <v>0</v>
      </c>
      <c r="J33" s="1774">
        <v>0</v>
      </c>
      <c r="K33" s="748">
        <v>51.396800000000006</v>
      </c>
      <c r="L33" s="1774">
        <v>0</v>
      </c>
      <c r="M33" s="1774">
        <v>0</v>
      </c>
      <c r="N33" s="1774">
        <v>0</v>
      </c>
      <c r="O33" s="1774">
        <v>0</v>
      </c>
      <c r="P33" s="1774">
        <v>0</v>
      </c>
      <c r="Q33" s="1774">
        <v>0</v>
      </c>
      <c r="R33" s="1774">
        <v>0</v>
      </c>
      <c r="S33" s="1774">
        <v>0</v>
      </c>
      <c r="T33" s="1775">
        <v>0</v>
      </c>
    </row>
    <row r="34" spans="1:20" s="660" customFormat="1" x14ac:dyDescent="0.2">
      <c r="A34" s="1769" t="s">
        <v>1072</v>
      </c>
      <c r="B34" s="750">
        <v>49.160800000000002</v>
      </c>
      <c r="C34" s="1774">
        <v>53.093663999999997</v>
      </c>
      <c r="D34" s="1774">
        <v>51.323875200000003</v>
      </c>
      <c r="E34" s="1774">
        <v>58.403030400000006</v>
      </c>
      <c r="F34" s="1774">
        <v>162.8205696</v>
      </c>
      <c r="G34" s="1774">
        <v>53.093663999999997</v>
      </c>
      <c r="H34" s="1774">
        <v>45.424579199999997</v>
      </c>
      <c r="I34" s="1774">
        <v>12.775515417599999</v>
      </c>
      <c r="J34" s="1774">
        <v>111.29375861760001</v>
      </c>
      <c r="K34" s="750">
        <v>51.396800000000006</v>
      </c>
      <c r="L34" s="1774">
        <v>18.502848</v>
      </c>
      <c r="M34" s="1774">
        <v>24.528608832000003</v>
      </c>
      <c r="N34" s="1774">
        <v>30.838080000000001</v>
      </c>
      <c r="O34" s="1774">
        <v>73.869536832000009</v>
      </c>
      <c r="P34" s="1774">
        <v>30.838080000000001</v>
      </c>
      <c r="Q34" s="1774">
        <v>43.173311999999996</v>
      </c>
      <c r="R34" s="1774">
        <v>43.173311999999996</v>
      </c>
      <c r="S34" s="1774">
        <v>117.184704</v>
      </c>
      <c r="T34" s="1775">
        <v>465.16856904960002</v>
      </c>
    </row>
    <row r="35" spans="1:20" s="660" customFormat="1" x14ac:dyDescent="0.2">
      <c r="A35" s="1769" t="s">
        <v>1073</v>
      </c>
      <c r="B35" s="749">
        <v>49.160800000000002</v>
      </c>
      <c r="C35" s="1774">
        <v>0</v>
      </c>
      <c r="D35" s="1774">
        <v>0</v>
      </c>
      <c r="E35" s="1774">
        <v>0</v>
      </c>
      <c r="F35" s="1774">
        <v>0</v>
      </c>
      <c r="G35" s="1774">
        <v>0</v>
      </c>
      <c r="H35" s="1774">
        <v>0</v>
      </c>
      <c r="I35" s="1774">
        <v>0</v>
      </c>
      <c r="J35" s="1774">
        <v>0</v>
      </c>
      <c r="K35" s="749">
        <v>51.396800000000006</v>
      </c>
      <c r="L35" s="1774">
        <v>0</v>
      </c>
      <c r="M35" s="1774">
        <v>0</v>
      </c>
      <c r="N35" s="1774">
        <v>0</v>
      </c>
      <c r="O35" s="1774">
        <v>0</v>
      </c>
      <c r="P35" s="1774">
        <v>0</v>
      </c>
      <c r="Q35" s="1774">
        <v>0</v>
      </c>
      <c r="R35" s="1774">
        <v>0</v>
      </c>
      <c r="S35" s="1774">
        <v>0</v>
      </c>
      <c r="T35" s="1775">
        <v>0</v>
      </c>
    </row>
    <row r="36" spans="1:20" s="660" customFormat="1" x14ac:dyDescent="0.2">
      <c r="A36" s="1778" t="s">
        <v>594</v>
      </c>
      <c r="B36" s="1782"/>
      <c r="C36" s="1775">
        <v>53.093663999999997</v>
      </c>
      <c r="D36" s="1775">
        <v>51.323875200000003</v>
      </c>
      <c r="E36" s="1775">
        <v>58.403030400000006</v>
      </c>
      <c r="F36" s="1775">
        <v>162.8205696</v>
      </c>
      <c r="G36" s="1775">
        <v>53.093663999999997</v>
      </c>
      <c r="H36" s="1775">
        <v>45.424579199999997</v>
      </c>
      <c r="I36" s="1775">
        <v>12.775515417599999</v>
      </c>
      <c r="J36" s="1775">
        <v>111.29375861760001</v>
      </c>
      <c r="K36" s="1782"/>
      <c r="L36" s="1775">
        <v>18.502848</v>
      </c>
      <c r="M36" s="1775">
        <v>24.528608832000003</v>
      </c>
      <c r="N36" s="1775">
        <v>30.838080000000001</v>
      </c>
      <c r="O36" s="1775">
        <v>73.869536832000009</v>
      </c>
      <c r="P36" s="1775">
        <v>30.838080000000001</v>
      </c>
      <c r="Q36" s="1775">
        <v>43.173311999999996</v>
      </c>
      <c r="R36" s="1775">
        <v>43.173311999999996</v>
      </c>
      <c r="S36" s="1775">
        <v>117.184704</v>
      </c>
      <c r="T36" s="1775">
        <v>465.16856904960002</v>
      </c>
    </row>
    <row r="37" spans="1:20" s="660" customFormat="1" x14ac:dyDescent="0.2">
      <c r="A37" s="1787"/>
      <c r="B37" s="1788"/>
      <c r="C37" s="1780"/>
      <c r="D37" s="1780"/>
      <c r="E37" s="1780"/>
      <c r="F37" s="1780"/>
      <c r="G37" s="1780"/>
      <c r="H37" s="1780"/>
      <c r="I37" s="1780"/>
      <c r="J37" s="1780"/>
      <c r="K37" s="1788"/>
      <c r="L37" s="1780"/>
      <c r="M37" s="1780"/>
      <c r="N37" s="1780"/>
      <c r="O37" s="1780"/>
      <c r="P37" s="1780"/>
      <c r="Q37" s="1780"/>
      <c r="R37" s="1780"/>
      <c r="S37" s="1780"/>
      <c r="T37" s="1781"/>
    </row>
    <row r="38" spans="1:20" s="660" customFormat="1" x14ac:dyDescent="0.2">
      <c r="A38" s="1766" t="s">
        <v>887</v>
      </c>
      <c r="B38" s="1781"/>
      <c r="C38" s="1780"/>
      <c r="D38" s="1780"/>
      <c r="E38" s="1780"/>
      <c r="F38" s="1780"/>
      <c r="G38" s="1780"/>
      <c r="H38" s="1780"/>
      <c r="I38" s="1780"/>
      <c r="J38" s="1780"/>
      <c r="K38" s="1781"/>
      <c r="L38" s="1780"/>
      <c r="M38" s="1780"/>
      <c r="N38" s="1780"/>
      <c r="O38" s="1780"/>
      <c r="P38" s="1780"/>
      <c r="Q38" s="1780"/>
      <c r="R38" s="1780"/>
      <c r="S38" s="1780"/>
      <c r="T38" s="1781"/>
    </row>
    <row r="39" spans="1:20" s="660" customFormat="1" ht="51" x14ac:dyDescent="0.2">
      <c r="A39" s="1769"/>
      <c r="B39" s="1770" t="s">
        <v>1702</v>
      </c>
      <c r="C39" s="1771" t="s">
        <v>873</v>
      </c>
      <c r="D39" s="1771" t="s">
        <v>511</v>
      </c>
      <c r="E39" s="1771" t="s">
        <v>512</v>
      </c>
      <c r="F39" s="1771" t="s">
        <v>874</v>
      </c>
      <c r="G39" s="1771" t="s">
        <v>513</v>
      </c>
      <c r="H39" s="1771" t="s">
        <v>419</v>
      </c>
      <c r="I39" s="1771" t="s">
        <v>514</v>
      </c>
      <c r="J39" s="1771" t="s">
        <v>875</v>
      </c>
      <c r="K39" s="1770" t="s">
        <v>1703</v>
      </c>
      <c r="L39" s="1771" t="s">
        <v>420</v>
      </c>
      <c r="M39" s="1771" t="s">
        <v>421</v>
      </c>
      <c r="N39" s="1771" t="s">
        <v>422</v>
      </c>
      <c r="O39" s="1771" t="s">
        <v>876</v>
      </c>
      <c r="P39" s="1771" t="s">
        <v>515</v>
      </c>
      <c r="Q39" s="1771" t="s">
        <v>423</v>
      </c>
      <c r="R39" s="1771" t="s">
        <v>424</v>
      </c>
      <c r="S39" s="1771" t="s">
        <v>877</v>
      </c>
      <c r="T39" s="1772" t="s">
        <v>878</v>
      </c>
    </row>
    <row r="40" spans="1:20" s="660" customFormat="1" x14ac:dyDescent="0.2">
      <c r="A40" s="1769" t="s">
        <v>880</v>
      </c>
      <c r="B40" s="748">
        <v>32.583199999999998</v>
      </c>
      <c r="C40" s="1774">
        <v>0</v>
      </c>
      <c r="D40" s="1774">
        <v>0</v>
      </c>
      <c r="E40" s="1774">
        <v>0</v>
      </c>
      <c r="F40" s="1774">
        <v>0</v>
      </c>
      <c r="G40" s="1774">
        <v>0</v>
      </c>
      <c r="H40" s="1774">
        <v>0</v>
      </c>
      <c r="I40" s="1774">
        <v>0</v>
      </c>
      <c r="J40" s="1774">
        <v>0</v>
      </c>
      <c r="K40" s="748">
        <v>34.860800000000005</v>
      </c>
      <c r="L40" s="1774">
        <v>0</v>
      </c>
      <c r="M40" s="1774">
        <v>0</v>
      </c>
      <c r="N40" s="1774">
        <v>0</v>
      </c>
      <c r="O40" s="1774">
        <v>0</v>
      </c>
      <c r="P40" s="1774">
        <v>0</v>
      </c>
      <c r="Q40" s="1774">
        <v>0</v>
      </c>
      <c r="R40" s="1774">
        <v>0</v>
      </c>
      <c r="S40" s="1774">
        <v>0</v>
      </c>
      <c r="T40" s="1775">
        <v>0</v>
      </c>
    </row>
    <row r="41" spans="1:20" s="660" customFormat="1" x14ac:dyDescent="0.2">
      <c r="A41" s="1769" t="s">
        <v>1076</v>
      </c>
      <c r="B41" s="750">
        <v>109.2</v>
      </c>
      <c r="C41" s="1774">
        <v>0</v>
      </c>
      <c r="D41" s="1774">
        <v>0</v>
      </c>
      <c r="E41" s="1774">
        <v>0</v>
      </c>
      <c r="F41" s="1774">
        <v>0</v>
      </c>
      <c r="G41" s="1774">
        <v>0</v>
      </c>
      <c r="H41" s="1774">
        <v>0</v>
      </c>
      <c r="I41" s="1774">
        <v>0</v>
      </c>
      <c r="J41" s="1774">
        <v>0</v>
      </c>
      <c r="K41" s="750">
        <v>113.45360000000001</v>
      </c>
      <c r="L41" s="1774">
        <v>0</v>
      </c>
      <c r="M41" s="1774">
        <v>0</v>
      </c>
      <c r="N41" s="1774">
        <v>0</v>
      </c>
      <c r="O41" s="1774">
        <v>0</v>
      </c>
      <c r="P41" s="1774">
        <v>0</v>
      </c>
      <c r="Q41" s="1774">
        <v>0</v>
      </c>
      <c r="R41" s="1774">
        <v>0</v>
      </c>
      <c r="S41" s="1774">
        <v>0</v>
      </c>
      <c r="T41" s="1775">
        <v>0</v>
      </c>
    </row>
    <row r="42" spans="1:20" s="660" customFormat="1" x14ac:dyDescent="0.2">
      <c r="A42" s="1769" t="s">
        <v>879</v>
      </c>
      <c r="B42" s="1777"/>
      <c r="C42" s="1774">
        <v>0</v>
      </c>
      <c r="D42" s="1774">
        <v>0</v>
      </c>
      <c r="E42" s="1774">
        <v>0</v>
      </c>
      <c r="F42" s="1774">
        <v>0</v>
      </c>
      <c r="G42" s="1774">
        <v>0</v>
      </c>
      <c r="H42" s="1774">
        <v>0</v>
      </c>
      <c r="I42" s="1774">
        <v>0</v>
      </c>
      <c r="J42" s="1774">
        <v>0</v>
      </c>
      <c r="K42" s="1777"/>
      <c r="L42" s="1774">
        <v>0</v>
      </c>
      <c r="M42" s="1774">
        <v>0</v>
      </c>
      <c r="N42" s="1774">
        <v>0</v>
      </c>
      <c r="O42" s="1774">
        <v>0</v>
      </c>
      <c r="P42" s="1774">
        <v>0</v>
      </c>
      <c r="Q42" s="1774">
        <v>0</v>
      </c>
      <c r="R42" s="1774">
        <v>0</v>
      </c>
      <c r="S42" s="1774">
        <v>0</v>
      </c>
      <c r="T42" s="1775">
        <v>0</v>
      </c>
    </row>
    <row r="43" spans="1:20" s="660" customFormat="1" x14ac:dyDescent="0.2">
      <c r="A43" s="1778" t="s">
        <v>594</v>
      </c>
      <c r="B43" s="1782"/>
      <c r="C43" s="1775">
        <v>0</v>
      </c>
      <c r="D43" s="1775">
        <v>0</v>
      </c>
      <c r="E43" s="1775">
        <v>0</v>
      </c>
      <c r="F43" s="1775">
        <v>0</v>
      </c>
      <c r="G43" s="1775">
        <v>0</v>
      </c>
      <c r="H43" s="1775">
        <v>0</v>
      </c>
      <c r="I43" s="1775">
        <v>0</v>
      </c>
      <c r="J43" s="1775">
        <v>0</v>
      </c>
      <c r="K43" s="1782"/>
      <c r="L43" s="1775">
        <v>0</v>
      </c>
      <c r="M43" s="1775">
        <v>0</v>
      </c>
      <c r="N43" s="1775">
        <v>0</v>
      </c>
      <c r="O43" s="1775">
        <v>0</v>
      </c>
      <c r="P43" s="1775">
        <v>0</v>
      </c>
      <c r="Q43" s="1775">
        <v>0</v>
      </c>
      <c r="R43" s="1775">
        <v>0</v>
      </c>
      <c r="S43" s="1775">
        <v>0</v>
      </c>
      <c r="T43" s="1775">
        <v>0</v>
      </c>
    </row>
    <row r="44" spans="1:20" s="660" customFormat="1" x14ac:dyDescent="0.2">
      <c r="A44" s="1767"/>
      <c r="B44" s="1767"/>
      <c r="C44" s="1767"/>
      <c r="D44" s="1767"/>
      <c r="E44" s="1767"/>
      <c r="F44" s="1767"/>
      <c r="G44" s="1767"/>
      <c r="H44" s="1767"/>
      <c r="I44" s="1767"/>
      <c r="J44" s="1767"/>
      <c r="K44" s="1767"/>
      <c r="L44" s="1767"/>
      <c r="M44" s="1767"/>
      <c r="N44" s="1767"/>
      <c r="O44" s="1767"/>
      <c r="P44" s="1767"/>
      <c r="Q44" s="1767"/>
      <c r="R44" s="1767"/>
      <c r="S44" s="1767"/>
      <c r="T44" s="1766"/>
    </row>
    <row r="45" spans="1:20" s="660" customFormat="1" x14ac:dyDescent="0.2">
      <c r="A45" s="1789" t="s">
        <v>888</v>
      </c>
      <c r="B45" s="1790"/>
      <c r="C45" s="1790"/>
      <c r="D45" s="1790"/>
      <c r="E45" s="1790"/>
      <c r="F45" s="1791"/>
      <c r="G45" s="1796"/>
      <c r="H45" s="1769">
        <v>244</v>
      </c>
      <c r="I45" s="1769">
        <v>247</v>
      </c>
      <c r="J45" s="1767"/>
      <c r="K45" s="1767"/>
      <c r="L45" s="1767"/>
      <c r="M45" s="1767"/>
      <c r="N45" s="1767"/>
      <c r="O45" s="1767"/>
      <c r="P45" s="1767"/>
      <c r="Q45" s="1767"/>
      <c r="R45" s="1767"/>
      <c r="S45" s="1767"/>
      <c r="T45" s="1766"/>
    </row>
    <row r="46" spans="1:20" s="660" customFormat="1" x14ac:dyDescent="0.2">
      <c r="A46" s="1792" t="s">
        <v>881</v>
      </c>
      <c r="B46" s="1792"/>
      <c r="C46" s="1792"/>
      <c r="D46" s="1792"/>
      <c r="E46" s="1792"/>
      <c r="F46" s="1793">
        <f>SUM(T9)</f>
        <v>800.37341304960012</v>
      </c>
      <c r="G46" s="1793">
        <f>MROUND(F46*1000,100)</f>
        <v>800400</v>
      </c>
      <c r="H46" s="1797"/>
      <c r="I46" s="1798">
        <v>800400</v>
      </c>
      <c r="J46" s="1767"/>
      <c r="K46" s="1767"/>
      <c r="L46" s="1767"/>
      <c r="M46" s="1767"/>
      <c r="N46" s="1767"/>
      <c r="O46" s="1767"/>
      <c r="P46" s="1767"/>
      <c r="Q46" s="1767"/>
      <c r="R46" s="1767"/>
      <c r="S46" s="1767"/>
      <c r="T46" s="1766"/>
    </row>
    <row r="47" spans="1:20" s="660" customFormat="1" x14ac:dyDescent="0.2">
      <c r="A47" s="1792" t="s">
        <v>503</v>
      </c>
      <c r="B47" s="1792"/>
      <c r="C47" s="1792"/>
      <c r="D47" s="1792"/>
      <c r="E47" s="1792"/>
      <c r="F47" s="1793">
        <f>SUM(T16)</f>
        <v>698.21024320320021</v>
      </c>
      <c r="G47" s="1793">
        <f t="shared" ref="G47:G51" si="0">MROUND(F47*1000,100)</f>
        <v>698200</v>
      </c>
      <c r="H47" s="1797"/>
      <c r="I47" s="1798">
        <v>698200</v>
      </c>
      <c r="J47" s="1767"/>
      <c r="K47" s="1767"/>
      <c r="L47" s="1767"/>
      <c r="M47" s="1767"/>
      <c r="N47" s="1767"/>
      <c r="O47" s="1767"/>
      <c r="P47" s="1767"/>
      <c r="Q47" s="1767"/>
      <c r="R47" s="1767"/>
      <c r="S47" s="1767"/>
      <c r="T47" s="1766"/>
    </row>
    <row r="48" spans="1:20" s="660" customFormat="1" x14ac:dyDescent="0.2">
      <c r="A48" s="1792" t="s">
        <v>504</v>
      </c>
      <c r="B48" s="1792"/>
      <c r="C48" s="1792"/>
      <c r="D48" s="1792"/>
      <c r="E48" s="1792"/>
      <c r="F48" s="1793">
        <f>SUM(T23)</f>
        <v>2.2533900480000004</v>
      </c>
      <c r="G48" s="1793">
        <f t="shared" si="0"/>
        <v>2300</v>
      </c>
      <c r="H48" s="1797"/>
      <c r="I48" s="1798">
        <v>2300</v>
      </c>
      <c r="J48" s="1767"/>
      <c r="K48" s="1767"/>
      <c r="L48" s="1767"/>
      <c r="M48" s="1767"/>
      <c r="N48" s="1767"/>
      <c r="O48" s="1767"/>
      <c r="P48" s="1767"/>
      <c r="Q48" s="1767"/>
      <c r="R48" s="1767"/>
      <c r="S48" s="1767"/>
      <c r="T48" s="1766"/>
    </row>
    <row r="49" spans="1:20" s="660" customFormat="1" x14ac:dyDescent="0.2">
      <c r="A49" s="1792" t="s">
        <v>882</v>
      </c>
      <c r="B49" s="1792"/>
      <c r="C49" s="1792"/>
      <c r="D49" s="1792"/>
      <c r="E49" s="1792"/>
      <c r="F49" s="1793">
        <f>SUM(T29)</f>
        <v>0.34419927359999991</v>
      </c>
      <c r="G49" s="1793">
        <f>MROUND(F49*1000,100)</f>
        <v>300</v>
      </c>
      <c r="H49" s="1797"/>
      <c r="I49" s="1798">
        <v>300</v>
      </c>
      <c r="J49" s="1768"/>
      <c r="K49" s="1768"/>
      <c r="L49" s="1767"/>
      <c r="M49" s="1767"/>
      <c r="N49" s="1767"/>
      <c r="O49" s="1767"/>
      <c r="P49" s="1767"/>
      <c r="Q49" s="1767"/>
      <c r="R49" s="1767"/>
      <c r="S49" s="1767"/>
      <c r="T49" s="1766"/>
    </row>
    <row r="50" spans="1:20" s="660" customFormat="1" x14ac:dyDescent="0.2">
      <c r="A50" s="1792" t="s">
        <v>505</v>
      </c>
      <c r="B50" s="1792"/>
      <c r="C50" s="1792"/>
      <c r="D50" s="1792"/>
      <c r="E50" s="1792"/>
      <c r="F50" s="1793">
        <f>SUM(T36)</f>
        <v>465.16856904960002</v>
      </c>
      <c r="G50" s="1793">
        <f t="shared" si="0"/>
        <v>465200</v>
      </c>
      <c r="H50" s="1797">
        <v>465200</v>
      </c>
      <c r="I50" s="1797"/>
      <c r="J50" s="1768"/>
      <c r="K50" s="1768"/>
      <c r="L50" s="1767"/>
      <c r="M50" s="1767"/>
      <c r="N50" s="1767"/>
      <c r="O50" s="1767"/>
      <c r="P50" s="1767"/>
      <c r="Q50" s="1767"/>
      <c r="R50" s="1767"/>
      <c r="S50" s="1767"/>
      <c r="T50" s="1766"/>
    </row>
    <row r="51" spans="1:20" s="660" customFormat="1" x14ac:dyDescent="0.2">
      <c r="A51" s="1792" t="s">
        <v>599</v>
      </c>
      <c r="B51" s="1792"/>
      <c r="C51" s="1792"/>
      <c r="D51" s="1792"/>
      <c r="E51" s="1792"/>
      <c r="F51" s="1793">
        <f>SUM(T43)</f>
        <v>0</v>
      </c>
      <c r="G51" s="1793">
        <f t="shared" si="0"/>
        <v>0</v>
      </c>
      <c r="H51" s="1797">
        <v>0</v>
      </c>
      <c r="I51" s="1797"/>
      <c r="J51" s="1768"/>
      <c r="K51" s="1768"/>
      <c r="L51" s="1767"/>
      <c r="M51" s="1767"/>
      <c r="N51" s="1767"/>
      <c r="O51" s="1767"/>
      <c r="P51" s="1767"/>
      <c r="Q51" s="1767"/>
      <c r="R51" s="1767"/>
      <c r="S51" s="1767"/>
      <c r="T51" s="1766"/>
    </row>
    <row r="52" spans="1:20" s="660" customFormat="1" x14ac:dyDescent="0.2">
      <c r="A52" s="1794" t="s">
        <v>426</v>
      </c>
      <c r="B52" s="1794"/>
      <c r="C52" s="1794"/>
      <c r="D52" s="1794"/>
      <c r="E52" s="1794"/>
      <c r="F52" s="1795">
        <f>SUM(F46:F51)</f>
        <v>1966.3498146240004</v>
      </c>
      <c r="G52" s="1795"/>
      <c r="H52" s="1769"/>
      <c r="I52" s="1769"/>
      <c r="J52" s="1767"/>
      <c r="K52" s="1767"/>
      <c r="L52" s="1767"/>
      <c r="M52" s="1767"/>
      <c r="N52" s="1767" t="s">
        <v>889</v>
      </c>
      <c r="O52" s="1767"/>
      <c r="P52" s="1767"/>
      <c r="Q52" s="1767"/>
      <c r="R52" s="1767"/>
      <c r="S52" s="1767"/>
      <c r="T52" s="1766"/>
    </row>
    <row r="54" spans="1:20" x14ac:dyDescent="0.2">
      <c r="E54" t="s">
        <v>1669</v>
      </c>
    </row>
  </sheetData>
  <customSheetViews>
    <customSheetView guid="{30716F4C-E2EB-4CBA-BC4C-E3731007C035}" scale="80" showPageBreaks="1" printArea="1" view="pageBreakPreview" topLeftCell="A25">
      <selection activeCell="H46" sqref="H46:I51"/>
      <pageMargins left="0.7" right="0.7" top="0.75" bottom="0.75" header="0.3" footer="0.3"/>
      <pageSetup paperSize="9" scale="46" orientation="portrait" r:id="rId1"/>
    </customSheetView>
    <customSheetView guid="{4660ED57-C31A-43C4-A05C-DF263EC238D0}" scale="80" showPageBreaks="1" printArea="1" view="pageBreakPreview" topLeftCell="A25">
      <selection activeCell="H46" sqref="H46:I51"/>
      <pageMargins left="0.7" right="0.7" top="0.75" bottom="0.75" header="0.3" footer="0.3"/>
      <pageSetup paperSize="9" scale="46" orientation="portrait" r:id="rId2"/>
    </customSheetView>
    <customSheetView guid="{413FE589-EB44-4ED3-8D71-DDB7E5500C49}" scale="90" showPageBreaks="1" printArea="1" view="pageBreakPreview" topLeftCell="A10">
      <selection activeCell="K48" sqref="K48"/>
      <pageMargins left="0.7" right="0.7" top="0.75" bottom="0.75" header="0.3" footer="0.3"/>
      <pageSetup paperSize="9" scale="51" orientation="portrait" r:id="rId3"/>
    </customSheetView>
    <customSheetView guid="{3811DC27-6C9C-4281-989A-478EAFEC2147}" scale="90" showPageBreaks="1" printArea="1" view="pageBreakPreview">
      <selection activeCell="K48" sqref="K48"/>
      <pageMargins left="0.7" right="0.7" top="0.75" bottom="0.75" header="0.3" footer="0.3"/>
      <pageSetup paperSize="9" scale="51" orientation="portrait" r:id="rId4"/>
    </customSheetView>
    <customSheetView guid="{B38BA802-59E1-473D-82D6-51BB59191DC1}" scale="90" showPageBreaks="1" printArea="1" view="pageBreakPreview" topLeftCell="A10">
      <selection activeCell="K48" sqref="K48"/>
      <pageMargins left="0.7" right="0.7" top="0.75" bottom="0.75" header="0.3" footer="0.3"/>
      <pageSetup paperSize="9" scale="51" orientation="portrait" r:id="rId5"/>
    </customSheetView>
    <customSheetView guid="{B72699BC-299D-42B7-A978-9B23F399AA23}" scale="70" showPageBreaks="1" printArea="1" view="pageBreakPreview">
      <selection activeCell="N15" sqref="N15"/>
      <pageMargins left="0.7" right="0.7" top="0.75" bottom="0.75" header="0.3" footer="0.3"/>
      <pageSetup paperSize="9" scale="46" orientation="portrait" r:id="rId6"/>
    </customSheetView>
    <customSheetView guid="{0E06F122-7DC3-4CE3-AFC9-AD85662B9271}" scale="80" showPageBreaks="1" printArea="1" view="pageBreakPreview" topLeftCell="A25">
      <selection activeCell="H46" sqref="H46:I51"/>
      <pageMargins left="0.7" right="0.7" top="0.75" bottom="0.75" header="0.3" footer="0.3"/>
      <pageSetup paperSize="9" scale="46" orientation="portrait" r:id="rId7"/>
    </customSheetView>
  </customSheetViews>
  <mergeCells count="2">
    <mergeCell ref="A1:R1"/>
    <mergeCell ref="B2:T2"/>
  </mergeCells>
  <pageMargins left="0.7" right="0.7" top="0.75" bottom="0.75" header="0.3" footer="0.3"/>
  <pageSetup paperSize="9" scale="46" orientation="portrait" r:id="rId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25"/>
  <sheetViews>
    <sheetView topLeftCell="A8" zoomScale="70" zoomScaleNormal="70" workbookViewId="0">
      <selection activeCell="F16" sqref="F16:F17"/>
    </sheetView>
  </sheetViews>
  <sheetFormatPr defaultColWidth="9.140625" defaultRowHeight="12.75" x14ac:dyDescent="0.2"/>
  <cols>
    <col min="1" max="1" width="9.140625" style="300"/>
    <col min="2" max="2" width="49.7109375" style="300" customWidth="1"/>
    <col min="3" max="3" width="9.140625" style="300" customWidth="1"/>
    <col min="4" max="4" width="12.7109375" style="300" customWidth="1"/>
    <col min="5" max="5" width="10.5703125" style="300" customWidth="1"/>
    <col min="6" max="6" width="12.42578125" style="300" customWidth="1"/>
    <col min="7" max="7" width="17.7109375" style="300" hidden="1" customWidth="1"/>
    <col min="8" max="8" width="18.85546875" style="300" customWidth="1"/>
    <col min="9" max="10" width="9.140625" style="300"/>
    <col min="11" max="13" width="15.28515625" style="300" customWidth="1"/>
    <col min="14" max="16384" width="9.140625" style="300"/>
  </cols>
  <sheetData>
    <row r="1" spans="1:13" s="30" customFormat="1" ht="15" hidden="1" customHeight="1" x14ac:dyDescent="0.25">
      <c r="E1" s="301"/>
    </row>
    <row r="2" spans="1:13" s="30" customFormat="1" ht="15" hidden="1" customHeight="1" x14ac:dyDescent="0.25">
      <c r="E2" s="301"/>
    </row>
    <row r="3" spans="1:13" s="30" customFormat="1" ht="15" hidden="1" customHeight="1" x14ac:dyDescent="0.25">
      <c r="E3" s="301"/>
    </row>
    <row r="4" spans="1:13" s="30" customFormat="1" ht="15" hidden="1" customHeight="1" x14ac:dyDescent="0.25">
      <c r="E4" s="301"/>
    </row>
    <row r="5" spans="1:13" s="30" customFormat="1" ht="15" hidden="1" customHeight="1" x14ac:dyDescent="0.25">
      <c r="E5" s="301"/>
    </row>
    <row r="6" spans="1:13" s="30" customFormat="1" ht="15" hidden="1" customHeight="1" x14ac:dyDescent="0.25">
      <c r="C6" s="302"/>
      <c r="E6" s="301"/>
    </row>
    <row r="7" spans="1:13" s="30" customFormat="1" ht="12.75" hidden="1" customHeight="1" x14ac:dyDescent="0.2"/>
    <row r="8" spans="1:13" s="303" customFormat="1" ht="15.75" customHeight="1" x14ac:dyDescent="0.2">
      <c r="A8" s="2460" t="s">
        <v>368</v>
      </c>
      <c r="B8" s="2460"/>
      <c r="C8" s="2460"/>
      <c r="D8" s="2460"/>
      <c r="E8" s="2460"/>
      <c r="F8" s="2460"/>
      <c r="G8" s="2460"/>
    </row>
    <row r="9" spans="1:13" s="304" customFormat="1" ht="15.75" x14ac:dyDescent="0.25">
      <c r="A9" s="2461"/>
      <c r="B9" s="2461"/>
      <c r="C9" s="2461"/>
      <c r="D9" s="2461"/>
      <c r="E9" s="2461"/>
      <c r="F9" s="2461"/>
      <c r="G9" s="2461"/>
    </row>
    <row r="10" spans="1:13" s="305" customFormat="1" ht="31.5" customHeight="1" x14ac:dyDescent="0.2">
      <c r="A10" s="2462" t="s">
        <v>369</v>
      </c>
      <c r="B10" s="2463" t="s">
        <v>370</v>
      </c>
      <c r="C10" s="2464" t="s">
        <v>371</v>
      </c>
      <c r="D10" s="2456">
        <v>2022</v>
      </c>
      <c r="E10" s="2456"/>
      <c r="F10" s="2456"/>
      <c r="G10" s="2465"/>
      <c r="H10" s="2456">
        <v>2023</v>
      </c>
      <c r="I10" s="2456"/>
      <c r="J10" s="2456"/>
      <c r="K10" s="2456">
        <v>2024</v>
      </c>
      <c r="L10" s="2456"/>
      <c r="M10" s="2456"/>
    </row>
    <row r="11" spans="1:13" s="305" customFormat="1" ht="102.75" customHeight="1" x14ac:dyDescent="0.2">
      <c r="A11" s="2462"/>
      <c r="B11" s="2463"/>
      <c r="C11" s="2464"/>
      <c r="D11" s="306" t="s">
        <v>115</v>
      </c>
      <c r="E11" s="306" t="s">
        <v>372</v>
      </c>
      <c r="F11" s="306" t="s">
        <v>656</v>
      </c>
      <c r="G11" s="307" t="s">
        <v>117</v>
      </c>
      <c r="H11" s="306" t="s">
        <v>115</v>
      </c>
      <c r="I11" s="306" t="s">
        <v>372</v>
      </c>
      <c r="J11" s="306" t="s">
        <v>656</v>
      </c>
      <c r="K11" s="306" t="s">
        <v>115</v>
      </c>
      <c r="L11" s="306" t="s">
        <v>372</v>
      </c>
      <c r="M11" s="306" t="s">
        <v>656</v>
      </c>
    </row>
    <row r="12" spans="1:13" s="312" customFormat="1" ht="15" customHeight="1" x14ac:dyDescent="0.2">
      <c r="A12" s="308">
        <v>1</v>
      </c>
      <c r="B12" s="309">
        <v>2</v>
      </c>
      <c r="C12" s="310">
        <v>3</v>
      </c>
      <c r="D12" s="311">
        <v>15</v>
      </c>
      <c r="E12" s="311">
        <v>16</v>
      </c>
      <c r="F12" s="311">
        <v>17</v>
      </c>
      <c r="G12" s="311">
        <v>18</v>
      </c>
      <c r="H12" s="311">
        <v>15</v>
      </c>
      <c r="I12" s="311">
        <v>16</v>
      </c>
      <c r="J12" s="311">
        <v>17</v>
      </c>
      <c r="K12" s="311">
        <v>15</v>
      </c>
      <c r="L12" s="311">
        <v>16</v>
      </c>
      <c r="M12" s="311">
        <v>17</v>
      </c>
    </row>
    <row r="13" spans="1:13" s="304" customFormat="1" ht="15.75" x14ac:dyDescent="0.25">
      <c r="A13" s="313" t="s">
        <v>657</v>
      </c>
      <c r="B13" s="313"/>
      <c r="C13" s="313"/>
      <c r="D13" s="313"/>
      <c r="E13" s="313"/>
      <c r="F13" s="313"/>
      <c r="G13" s="313"/>
      <c r="H13" s="313"/>
      <c r="I13" s="313"/>
      <c r="J13" s="313"/>
      <c r="K13" s="313"/>
      <c r="L13" s="313"/>
      <c r="M13" s="313"/>
    </row>
    <row r="14" spans="1:13" s="312" customFormat="1" ht="45" customHeight="1" x14ac:dyDescent="0.2">
      <c r="A14" s="2457" t="s">
        <v>586</v>
      </c>
      <c r="B14" s="2458"/>
      <c r="C14" s="2459"/>
      <c r="D14" s="896">
        <v>0</v>
      </c>
      <c r="E14" s="896">
        <v>0</v>
      </c>
      <c r="F14" s="897">
        <v>0</v>
      </c>
      <c r="G14" s="309"/>
      <c r="H14" s="896"/>
      <c r="I14" s="896"/>
      <c r="J14" s="897"/>
      <c r="K14" s="896"/>
      <c r="L14" s="896"/>
      <c r="M14" s="897"/>
    </row>
    <row r="15" spans="1:13" s="312" customFormat="1" ht="28.5" x14ac:dyDescent="0.2">
      <c r="A15" s="308">
        <v>1</v>
      </c>
      <c r="B15" s="315" t="s">
        <v>374</v>
      </c>
      <c r="C15" s="310" t="s">
        <v>375</v>
      </c>
      <c r="D15" s="332">
        <v>0</v>
      </c>
      <c r="E15" s="660">
        <v>0</v>
      </c>
      <c r="F15" s="332">
        <v>0</v>
      </c>
      <c r="G15" s="492"/>
      <c r="H15" s="332"/>
      <c r="I15" s="660"/>
      <c r="J15" s="332"/>
      <c r="K15" s="332"/>
      <c r="L15" s="660"/>
      <c r="M15" s="332"/>
    </row>
    <row r="16" spans="1:13" s="312" customFormat="1" ht="42.75" x14ac:dyDescent="0.2">
      <c r="A16" s="308">
        <v>2</v>
      </c>
      <c r="B16" s="317" t="s">
        <v>52</v>
      </c>
      <c r="C16" s="310" t="s">
        <v>376</v>
      </c>
      <c r="D16" s="332">
        <v>0</v>
      </c>
      <c r="E16" s="332">
        <v>0</v>
      </c>
      <c r="F16" s="332">
        <v>0</v>
      </c>
      <c r="G16" s="332"/>
      <c r="H16" s="332"/>
      <c r="I16" s="332"/>
      <c r="J16" s="332"/>
      <c r="K16" s="332"/>
      <c r="L16" s="332"/>
      <c r="M16" s="332"/>
    </row>
    <row r="17" spans="1:13" s="312" customFormat="1" ht="44.25" customHeight="1" x14ac:dyDescent="0.2">
      <c r="A17" s="308">
        <v>3</v>
      </c>
      <c r="B17" s="317" t="s">
        <v>51</v>
      </c>
      <c r="C17" s="310" t="s">
        <v>376</v>
      </c>
      <c r="D17" s="332">
        <v>0</v>
      </c>
      <c r="E17" s="332">
        <v>0</v>
      </c>
      <c r="F17" s="332">
        <v>0</v>
      </c>
      <c r="G17" s="332"/>
      <c r="H17" s="332"/>
      <c r="I17" s="332"/>
      <c r="J17" s="332"/>
      <c r="K17" s="332"/>
      <c r="L17" s="332"/>
      <c r="M17" s="332"/>
    </row>
    <row r="18" spans="1:13" s="312" customFormat="1" ht="28.5" x14ac:dyDescent="0.2">
      <c r="A18" s="318">
        <v>4</v>
      </c>
      <c r="B18" s="317" t="s">
        <v>377</v>
      </c>
      <c r="C18" s="310" t="s">
        <v>375</v>
      </c>
      <c r="D18" s="332">
        <v>0</v>
      </c>
      <c r="E18" s="314">
        <v>0</v>
      </c>
      <c r="F18" s="332">
        <v>0</v>
      </c>
      <c r="G18" s="332"/>
      <c r="H18" s="332"/>
      <c r="I18" s="332"/>
      <c r="J18" s="332"/>
      <c r="K18" s="332"/>
      <c r="L18" s="332"/>
      <c r="M18" s="332"/>
    </row>
    <row r="19" spans="1:13" s="312" customFormat="1" ht="28.5" x14ac:dyDescent="0.2">
      <c r="A19" s="318">
        <v>5</v>
      </c>
      <c r="B19" s="317" t="s">
        <v>378</v>
      </c>
      <c r="C19" s="310" t="s">
        <v>375</v>
      </c>
      <c r="D19" s="332"/>
      <c r="E19" s="314"/>
      <c r="F19" s="332"/>
      <c r="G19" s="332"/>
      <c r="H19" s="332"/>
      <c r="I19" s="332"/>
      <c r="J19" s="332"/>
      <c r="K19" s="332"/>
      <c r="L19" s="332"/>
      <c r="M19" s="332"/>
    </row>
    <row r="20" spans="1:13" s="312" customFormat="1" ht="32.25" customHeight="1" x14ac:dyDescent="0.2">
      <c r="A20" s="318">
        <v>6</v>
      </c>
      <c r="B20" s="317" t="s">
        <v>658</v>
      </c>
      <c r="C20" s="310" t="s">
        <v>375</v>
      </c>
      <c r="D20" s="332"/>
      <c r="E20" s="332"/>
      <c r="F20" s="332"/>
      <c r="G20" s="492"/>
      <c r="H20" s="332"/>
      <c r="I20" s="332"/>
      <c r="J20" s="332"/>
      <c r="K20" s="332"/>
      <c r="L20" s="332"/>
      <c r="M20" s="332"/>
    </row>
    <row r="23" spans="1:13" ht="15" x14ac:dyDescent="0.2">
      <c r="A23" s="527" t="s">
        <v>1007</v>
      </c>
    </row>
    <row r="24" spans="1:13" ht="15" x14ac:dyDescent="0.2">
      <c r="A24" s="527" t="s">
        <v>1008</v>
      </c>
    </row>
    <row r="25" spans="1:13" ht="12.75" customHeight="1" x14ac:dyDescent="0.2"/>
  </sheetData>
  <customSheetViews>
    <customSheetView guid="{30716F4C-E2EB-4CBA-BC4C-E3731007C035}" scale="70" fitToPage="1" hiddenRows="1" hiddenColumns="1" topLeftCell="A8">
      <selection activeCell="F20" sqref="F20"/>
      <pageMargins left="0" right="0" top="0.74803149606299213" bottom="0.74803149606299213" header="0.31496062992125984" footer="0.31496062992125984"/>
      <pageSetup paperSize="9" scale="47" orientation="landscape" r:id="rId1"/>
    </customSheetView>
    <customSheetView guid="{4660ED57-C31A-43C4-A05C-DF263EC238D0}" scale="70" fitToPage="1" hiddenRows="1" hiddenColumns="1" topLeftCell="A8">
      <selection activeCell="F20" sqref="F20"/>
      <pageMargins left="0" right="0" top="0.74803149606299213" bottom="0.74803149606299213" header="0.31496062992125984" footer="0.31496062992125984"/>
      <pageSetup paperSize="9" scale="47" orientation="landscape" r:id="rId2"/>
    </customSheetView>
    <customSheetView guid="{413FE589-EB44-4ED3-8D71-DDB7E5500C49}" scale="70" fitToPage="1" hiddenRows="1" topLeftCell="A8">
      <selection activeCell="G29" sqref="G29"/>
      <pageMargins left="0" right="0" top="0.74803149606299213" bottom="0.74803149606299213" header="0.31496062992125984" footer="0.31496062992125984"/>
      <pageSetup paperSize="9" scale="47" orientation="landscape" r:id="rId3"/>
    </customSheetView>
    <customSheetView guid="{3811DC27-6C9C-4281-989A-478EAFEC2147}" scale="70" fitToPage="1" hiddenRows="1" topLeftCell="A8">
      <selection activeCell="G29" sqref="G29"/>
      <pageMargins left="0" right="0" top="0.74803149606299213" bottom="0.74803149606299213" header="0.31496062992125984" footer="0.31496062992125984"/>
      <pageSetup paperSize="9" scale="47" orientation="landscape" r:id="rId4"/>
    </customSheetView>
    <customSheetView guid="{B38BA802-59E1-473D-82D6-51BB59191DC1}" scale="70" fitToPage="1" hiddenRows="1" topLeftCell="A8">
      <selection activeCell="J18" sqref="J18"/>
      <pageMargins left="0" right="0" top="0.74803149606299213" bottom="0.74803149606299213" header="0.31496062992125984" footer="0.31496062992125984"/>
      <pageSetup paperSize="9" scale="47" orientation="landscape" r:id="rId5"/>
    </customSheetView>
    <customSheetView guid="{4DDEBF15-3C9F-44C3-B78F-AE382BE678C1}" scale="70" fitToPage="1" hiddenRows="1" topLeftCell="A11">
      <selection activeCell="K3" sqref="K3:S3"/>
      <pageMargins left="0" right="0" top="0.74803149606299213" bottom="0.74803149606299213" header="0.31496062992125984" footer="0.31496062992125984"/>
      <pageSetup paperSize="9" scale="47" orientation="landscape" r:id="rId6"/>
    </customSheetView>
    <customSheetView guid="{B72699BC-299D-42B7-A978-9B23F399AA23}" scale="70" fitToPage="1" hiddenRows="1" hiddenColumns="1" topLeftCell="A8">
      <selection activeCell="K32" sqref="K32"/>
      <pageMargins left="0" right="0" top="0.74803149606299213" bottom="0.74803149606299213" header="0.31496062992125984" footer="0.31496062992125984"/>
      <pageSetup paperSize="9" scale="47" orientation="landscape" r:id="rId7"/>
    </customSheetView>
    <customSheetView guid="{0E06F122-7DC3-4CE3-AFC9-AD85662B9271}" scale="70" fitToPage="1" hiddenRows="1" hiddenColumns="1" topLeftCell="A8">
      <selection activeCell="F20" sqref="F20"/>
      <pageMargins left="0" right="0" top="0.74803149606299213" bottom="0.74803149606299213" header="0.31496062992125984" footer="0.31496062992125984"/>
      <pageSetup paperSize="9" scale="47" orientation="landscape" r:id="rId8"/>
    </customSheetView>
  </customSheetViews>
  <mergeCells count="9">
    <mergeCell ref="H10:J10"/>
    <mergeCell ref="K10:M10"/>
    <mergeCell ref="A14:C14"/>
    <mergeCell ref="A8:G8"/>
    <mergeCell ref="A9:G9"/>
    <mergeCell ref="A10:A11"/>
    <mergeCell ref="B10:B11"/>
    <mergeCell ref="C10:C11"/>
    <mergeCell ref="D10:G10"/>
  </mergeCells>
  <pageMargins left="0" right="0" top="0.74803149606299213" bottom="0.74803149606299213" header="0.31496062992125984" footer="0.31496062992125984"/>
  <pageSetup paperSize="9" scale="47"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T29"/>
  <sheetViews>
    <sheetView showGridLines="0" workbookViewId="0">
      <pane ySplit="9" topLeftCell="A10" activePane="bottomLeft" state="frozen"/>
      <selection pane="bottomLeft" activeCell="A44" sqref="A44"/>
    </sheetView>
  </sheetViews>
  <sheetFormatPr defaultRowHeight="12.75" customHeight="1" x14ac:dyDescent="0.2"/>
  <cols>
    <col min="1" max="1" width="16.28515625" customWidth="1"/>
    <col min="2" max="2" width="23.28515625" customWidth="1"/>
    <col min="3" max="3" width="6.140625" customWidth="1"/>
    <col min="4" max="4" width="21.5703125" customWidth="1"/>
    <col min="5" max="5" width="10.42578125" customWidth="1"/>
    <col min="6" max="6" width="20.5703125" customWidth="1"/>
    <col min="7" max="7" width="7.28515625" customWidth="1"/>
    <col min="8" max="8" width="27.7109375" customWidth="1"/>
    <col min="9" max="9" width="9.140625" customWidth="1"/>
    <col min="10" max="10" width="22.140625" customWidth="1"/>
    <col min="11" max="11" width="6.5703125" customWidth="1"/>
    <col min="12" max="12" width="14.42578125" customWidth="1"/>
    <col min="13" max="13" width="6.5703125" customWidth="1"/>
    <col min="14" max="14" width="21.140625" customWidth="1"/>
    <col min="15" max="15" width="19.7109375" customWidth="1"/>
    <col min="16" max="16" width="17" customWidth="1"/>
    <col min="17" max="17" width="16.42578125" customWidth="1"/>
    <col min="18" max="18" width="16.5703125" bestFit="1" customWidth="1"/>
    <col min="20" max="20" width="20.7109375" customWidth="1"/>
  </cols>
  <sheetData>
    <row r="1" spans="1:20" ht="26.25" customHeight="1" x14ac:dyDescent="0.2">
      <c r="A1" s="2161" t="s">
        <v>1318</v>
      </c>
      <c r="B1" s="2161"/>
      <c r="C1" s="2161"/>
      <c r="D1" s="2161"/>
      <c r="E1" s="2161"/>
      <c r="F1" s="2161"/>
      <c r="G1" s="2161"/>
      <c r="H1" s="2161"/>
      <c r="I1" s="2161"/>
      <c r="J1" s="2161"/>
      <c r="K1" s="2161"/>
      <c r="L1" s="2161"/>
      <c r="M1" s="2161"/>
      <c r="N1" s="2161"/>
      <c r="O1" s="2161"/>
      <c r="P1" s="2161"/>
      <c r="R1" s="700"/>
      <c r="S1" s="700"/>
      <c r="T1" s="700"/>
    </row>
    <row r="2" spans="1:20" ht="14.45" customHeight="1" x14ac:dyDescent="0.2">
      <c r="A2" s="899"/>
      <c r="B2" s="899"/>
      <c r="C2" s="899"/>
      <c r="D2" s="899"/>
      <c r="E2" s="899"/>
      <c r="F2" s="899"/>
      <c r="G2" s="899"/>
      <c r="H2" s="899"/>
      <c r="I2" s="899"/>
      <c r="J2" s="899"/>
      <c r="K2" s="899"/>
      <c r="L2" s="899"/>
      <c r="M2" s="899"/>
      <c r="N2" s="1091">
        <f>N3-N10-N19</f>
        <v>0</v>
      </c>
      <c r="O2" s="1091">
        <f>O3-O10-O19</f>
        <v>0</v>
      </c>
      <c r="P2" s="1091">
        <f>P3-P10-P19</f>
        <v>0</v>
      </c>
      <c r="R2" s="700"/>
      <c r="S2" s="700"/>
      <c r="T2" s="700"/>
    </row>
    <row r="3" spans="1:20" ht="13.5" customHeight="1" x14ac:dyDescent="0.2">
      <c r="A3" s="128" t="s">
        <v>47</v>
      </c>
      <c r="B3" s="1"/>
      <c r="C3" s="1"/>
      <c r="D3" s="1"/>
      <c r="E3" s="1"/>
      <c r="F3" s="1"/>
      <c r="G3" s="1"/>
      <c r="H3" s="1"/>
      <c r="I3" s="1"/>
      <c r="N3" s="706">
        <f>SUM(N4:N8)</f>
        <v>66042800</v>
      </c>
      <c r="O3" s="706">
        <f t="shared" ref="O3:P3" si="0">SUM(O4:O8)</f>
        <v>65421300</v>
      </c>
      <c r="P3" s="706">
        <f t="shared" si="0"/>
        <v>65421300</v>
      </c>
      <c r="Q3" s="700"/>
      <c r="R3" s="701"/>
      <c r="T3" s="701"/>
    </row>
    <row r="4" spans="1:20" ht="15" customHeight="1" x14ac:dyDescent="0.2">
      <c r="A4" s="2162" t="s">
        <v>1558</v>
      </c>
      <c r="B4" s="2163"/>
      <c r="C4" s="2163"/>
      <c r="D4" s="2163"/>
      <c r="E4" s="2163"/>
      <c r="F4" s="2163"/>
      <c r="G4" s="2163"/>
      <c r="H4" s="2163"/>
      <c r="I4" s="2163"/>
      <c r="J4" s="2163"/>
      <c r="K4" s="2163"/>
      <c r="L4" s="2163"/>
      <c r="M4" s="2164"/>
      <c r="N4" s="131">
        <f>N12+N16</f>
        <v>49175700</v>
      </c>
      <c r="O4" s="131">
        <f t="shared" ref="O4:P4" si="1">O12+O16</f>
        <v>49175700</v>
      </c>
      <c r="P4" s="131">
        <f t="shared" si="1"/>
        <v>49175700</v>
      </c>
      <c r="Q4" s="701"/>
    </row>
    <row r="5" spans="1:20" ht="15" customHeight="1" x14ac:dyDescent="0.2">
      <c r="A5" s="2162" t="s">
        <v>1559</v>
      </c>
      <c r="B5" s="2163"/>
      <c r="C5" s="2163"/>
      <c r="D5" s="2163"/>
      <c r="E5" s="2163"/>
      <c r="F5" s="2163"/>
      <c r="G5" s="2163"/>
      <c r="H5" s="2163"/>
      <c r="I5" s="2163"/>
      <c r="J5" s="2163"/>
      <c r="K5" s="2163"/>
      <c r="L5" s="2163"/>
      <c r="M5" s="2164"/>
      <c r="N5" s="131">
        <f>N11+N14+N15+N18</f>
        <v>71200</v>
      </c>
      <c r="O5" s="131">
        <f t="shared" ref="O5:P5" si="2">O11+O14+O15+O18</f>
        <v>0</v>
      </c>
      <c r="P5" s="131">
        <f t="shared" si="2"/>
        <v>0</v>
      </c>
      <c r="Q5" s="701"/>
    </row>
    <row r="6" spans="1:20" ht="15" customHeight="1" x14ac:dyDescent="0.2">
      <c r="A6" s="2162" t="s">
        <v>1560</v>
      </c>
      <c r="B6" s="2163"/>
      <c r="C6" s="2163"/>
      <c r="D6" s="2163"/>
      <c r="E6" s="2163"/>
      <c r="F6" s="2163"/>
      <c r="G6" s="2163"/>
      <c r="H6" s="2163"/>
      <c r="I6" s="2163"/>
      <c r="J6" s="2163"/>
      <c r="K6" s="2163"/>
      <c r="L6" s="2163"/>
      <c r="M6" s="2164"/>
      <c r="N6" s="131">
        <f>N20</f>
        <v>1518100</v>
      </c>
      <c r="O6" s="131">
        <f t="shared" ref="O6:P6" si="3">O20</f>
        <v>1518100</v>
      </c>
      <c r="P6" s="131">
        <f t="shared" si="3"/>
        <v>1518100</v>
      </c>
      <c r="Q6" s="701"/>
    </row>
    <row r="7" spans="1:20" ht="15" customHeight="1" x14ac:dyDescent="0.2">
      <c r="A7" s="2162" t="s">
        <v>1561</v>
      </c>
      <c r="B7" s="2163"/>
      <c r="C7" s="2163"/>
      <c r="D7" s="2163"/>
      <c r="E7" s="2163"/>
      <c r="F7" s="2163"/>
      <c r="G7" s="2163"/>
      <c r="H7" s="2163"/>
      <c r="I7" s="2163"/>
      <c r="J7" s="2163"/>
      <c r="K7" s="2163"/>
      <c r="L7" s="2163"/>
      <c r="M7" s="2164"/>
      <c r="N7" s="131">
        <f>N13+N17</f>
        <v>14727500</v>
      </c>
      <c r="O7" s="131">
        <f t="shared" ref="O7:P7" si="4">O13+O17</f>
        <v>14727500</v>
      </c>
      <c r="P7" s="131">
        <f t="shared" si="4"/>
        <v>14727500</v>
      </c>
      <c r="Q7" s="701"/>
    </row>
    <row r="8" spans="1:20" ht="15" customHeight="1" x14ac:dyDescent="0.2">
      <c r="A8" s="2162" t="s">
        <v>1562</v>
      </c>
      <c r="B8" s="2163"/>
      <c r="C8" s="2163"/>
      <c r="D8" s="2163"/>
      <c r="E8" s="2163"/>
      <c r="F8" s="2163"/>
      <c r="G8" s="2163"/>
      <c r="H8" s="2163"/>
      <c r="I8" s="2163"/>
      <c r="J8" s="2163"/>
      <c r="K8" s="2163"/>
      <c r="L8" s="2163"/>
      <c r="M8" s="2164"/>
      <c r="N8" s="132">
        <f>N21</f>
        <v>550300</v>
      </c>
      <c r="O8" s="132">
        <f t="shared" ref="O8:P8" si="5">O21</f>
        <v>0</v>
      </c>
      <c r="P8" s="132">
        <f t="shared" si="5"/>
        <v>0</v>
      </c>
      <c r="Q8" s="411"/>
    </row>
    <row r="9" spans="1:20" ht="26.25" customHeight="1" x14ac:dyDescent="0.2">
      <c r="A9" s="556" t="s">
        <v>38</v>
      </c>
      <c r="B9" s="556" t="s">
        <v>37</v>
      </c>
      <c r="C9" s="556" t="s">
        <v>98</v>
      </c>
      <c r="D9" s="556" t="s">
        <v>36</v>
      </c>
      <c r="E9" s="556" t="s">
        <v>35</v>
      </c>
      <c r="F9" s="556" t="s">
        <v>97</v>
      </c>
      <c r="G9" s="556" t="s">
        <v>96</v>
      </c>
      <c r="H9" s="556" t="s">
        <v>33</v>
      </c>
      <c r="I9" s="556" t="s">
        <v>32</v>
      </c>
      <c r="J9" s="556" t="s">
        <v>31</v>
      </c>
      <c r="K9" s="556" t="s">
        <v>30</v>
      </c>
      <c r="L9" s="556" t="s">
        <v>29</v>
      </c>
      <c r="M9" s="556" t="s">
        <v>28</v>
      </c>
      <c r="N9" s="556" t="s">
        <v>1057</v>
      </c>
      <c r="O9" s="556" t="s">
        <v>1058</v>
      </c>
      <c r="P9" s="556" t="s">
        <v>1059</v>
      </c>
      <c r="Q9" s="139"/>
    </row>
    <row r="10" spans="1:20" ht="13.5" x14ac:dyDescent="0.25">
      <c r="A10" s="557" t="s">
        <v>1849</v>
      </c>
      <c r="B10" s="558"/>
      <c r="C10" s="559"/>
      <c r="D10" s="1967"/>
      <c r="E10" s="1968"/>
      <c r="F10" s="1967"/>
      <c r="G10" s="1968"/>
      <c r="H10" s="1967"/>
      <c r="I10" s="1968"/>
      <c r="J10" s="1967"/>
      <c r="K10" s="1968"/>
      <c r="L10" s="1967"/>
      <c r="M10" s="1968"/>
      <c r="N10" s="1969">
        <f>SUBTOTAL(9,N11:N18)</f>
        <v>63974400</v>
      </c>
      <c r="O10" s="1969">
        <f>SUBTOTAL(9,O11:O18)</f>
        <v>63903200</v>
      </c>
      <c r="P10" s="1969">
        <f>SUBTOTAL(9,P11:P18)</f>
        <v>63903200</v>
      </c>
      <c r="Q10" s="140"/>
    </row>
    <row r="11" spans="1:20" ht="36.75" customHeight="1" x14ac:dyDescent="0.2">
      <c r="A11" s="287" t="s">
        <v>4</v>
      </c>
      <c r="B11" s="287" t="s">
        <v>1994</v>
      </c>
      <c r="C11" s="743" t="s">
        <v>1060</v>
      </c>
      <c r="D11" s="742" t="s">
        <v>1844</v>
      </c>
      <c r="E11" s="743" t="s">
        <v>1845</v>
      </c>
      <c r="F11" s="742" t="s">
        <v>100</v>
      </c>
      <c r="G11" s="743" t="s">
        <v>99</v>
      </c>
      <c r="H11" s="742" t="s">
        <v>1313</v>
      </c>
      <c r="I11" s="743" t="s">
        <v>1314</v>
      </c>
      <c r="J11" s="742" t="s">
        <v>3</v>
      </c>
      <c r="K11" s="743" t="s">
        <v>991</v>
      </c>
      <c r="L11" s="742" t="s">
        <v>105</v>
      </c>
      <c r="M11" s="743" t="s">
        <v>104</v>
      </c>
      <c r="N11" s="745">
        <v>58300</v>
      </c>
      <c r="O11" s="745"/>
      <c r="P11" s="746"/>
      <c r="Q11" s="705"/>
    </row>
    <row r="12" spans="1:20" ht="36.75" customHeight="1" x14ac:dyDescent="0.2">
      <c r="A12" s="287" t="s">
        <v>4</v>
      </c>
      <c r="B12" s="287" t="s">
        <v>1994</v>
      </c>
      <c r="C12" s="743" t="s">
        <v>1060</v>
      </c>
      <c r="D12" s="742" t="s">
        <v>1844</v>
      </c>
      <c r="E12" s="743" t="s">
        <v>1845</v>
      </c>
      <c r="F12" s="742" t="s">
        <v>100</v>
      </c>
      <c r="G12" s="743" t="s">
        <v>99</v>
      </c>
      <c r="H12" s="742" t="s">
        <v>1313</v>
      </c>
      <c r="I12" s="743" t="s">
        <v>1314</v>
      </c>
      <c r="J12" s="742" t="s">
        <v>3</v>
      </c>
      <c r="K12" s="743" t="s">
        <v>991</v>
      </c>
      <c r="L12" s="742" t="s">
        <v>108</v>
      </c>
      <c r="M12" s="743" t="s">
        <v>107</v>
      </c>
      <c r="N12" s="745">
        <v>45988000</v>
      </c>
      <c r="O12" s="745">
        <v>45105000</v>
      </c>
      <c r="P12" s="746">
        <v>44644200</v>
      </c>
      <c r="Q12" s="705"/>
    </row>
    <row r="13" spans="1:20" ht="36.75" customHeight="1" x14ac:dyDescent="0.2">
      <c r="A13" s="287" t="s">
        <v>4</v>
      </c>
      <c r="B13" s="287" t="s">
        <v>1994</v>
      </c>
      <c r="C13" s="743" t="s">
        <v>1060</v>
      </c>
      <c r="D13" s="742" t="s">
        <v>1844</v>
      </c>
      <c r="E13" s="743" t="s">
        <v>1845</v>
      </c>
      <c r="F13" s="742" t="s">
        <v>100</v>
      </c>
      <c r="G13" s="743" t="s">
        <v>99</v>
      </c>
      <c r="H13" s="742" t="s">
        <v>1313</v>
      </c>
      <c r="I13" s="743" t="s">
        <v>1314</v>
      </c>
      <c r="J13" s="742" t="s">
        <v>3</v>
      </c>
      <c r="K13" s="743" t="s">
        <v>991</v>
      </c>
      <c r="L13" s="742" t="s">
        <v>110</v>
      </c>
      <c r="M13" s="743" t="s">
        <v>109</v>
      </c>
      <c r="N13" s="745">
        <v>13776300</v>
      </c>
      <c r="O13" s="745">
        <v>13498200</v>
      </c>
      <c r="P13" s="746">
        <v>13359000</v>
      </c>
      <c r="Q13" s="705"/>
      <c r="R13" s="706"/>
    </row>
    <row r="14" spans="1:20" ht="36.75" customHeight="1" x14ac:dyDescent="0.2">
      <c r="A14" s="287" t="s">
        <v>4</v>
      </c>
      <c r="B14" s="287" t="s">
        <v>1994</v>
      </c>
      <c r="C14" s="743" t="s">
        <v>1060</v>
      </c>
      <c r="D14" s="742" t="s">
        <v>1844</v>
      </c>
      <c r="E14" s="743" t="s">
        <v>1845</v>
      </c>
      <c r="F14" s="742" t="s">
        <v>100</v>
      </c>
      <c r="G14" s="743" t="s">
        <v>99</v>
      </c>
      <c r="H14" s="742" t="s">
        <v>1313</v>
      </c>
      <c r="I14" s="743" t="s">
        <v>1314</v>
      </c>
      <c r="J14" s="742" t="s">
        <v>3</v>
      </c>
      <c r="K14" s="743" t="s">
        <v>991</v>
      </c>
      <c r="L14" s="742" t="s">
        <v>1065</v>
      </c>
      <c r="M14" s="743" t="s">
        <v>1066</v>
      </c>
      <c r="N14" s="745">
        <v>6500</v>
      </c>
      <c r="O14" s="745"/>
      <c r="P14" s="746"/>
      <c r="Q14" s="705"/>
    </row>
    <row r="15" spans="1:20" ht="36.75" customHeight="1" x14ac:dyDescent="0.2">
      <c r="A15" s="287" t="s">
        <v>4</v>
      </c>
      <c r="B15" s="287" t="s">
        <v>1994</v>
      </c>
      <c r="C15" s="743" t="s">
        <v>1060</v>
      </c>
      <c r="D15" s="742" t="s">
        <v>1846</v>
      </c>
      <c r="E15" s="743" t="s">
        <v>1847</v>
      </c>
      <c r="F15" s="742" t="s">
        <v>100</v>
      </c>
      <c r="G15" s="743" t="s">
        <v>99</v>
      </c>
      <c r="H15" s="742" t="s">
        <v>1313</v>
      </c>
      <c r="I15" s="743" t="s">
        <v>1314</v>
      </c>
      <c r="J15" s="742" t="s">
        <v>3</v>
      </c>
      <c r="K15" s="743" t="s">
        <v>991</v>
      </c>
      <c r="L15" s="742" t="s">
        <v>105</v>
      </c>
      <c r="M15" s="743" t="s">
        <v>104</v>
      </c>
      <c r="N15" s="745">
        <v>4200</v>
      </c>
      <c r="O15" s="745"/>
      <c r="P15" s="746"/>
      <c r="Q15" s="705"/>
    </row>
    <row r="16" spans="1:20" ht="57.6" customHeight="1" x14ac:dyDescent="0.2">
      <c r="A16" s="287" t="s">
        <v>4</v>
      </c>
      <c r="B16" s="287" t="s">
        <v>1994</v>
      </c>
      <c r="C16" s="743" t="s">
        <v>1060</v>
      </c>
      <c r="D16" s="742" t="s">
        <v>1846</v>
      </c>
      <c r="E16" s="743" t="s">
        <v>1847</v>
      </c>
      <c r="F16" s="742" t="s">
        <v>100</v>
      </c>
      <c r="G16" s="743" t="s">
        <v>99</v>
      </c>
      <c r="H16" s="742" t="s">
        <v>1313</v>
      </c>
      <c r="I16" s="743" t="s">
        <v>1314</v>
      </c>
      <c r="J16" s="742" t="s">
        <v>3</v>
      </c>
      <c r="K16" s="743" t="s">
        <v>991</v>
      </c>
      <c r="L16" s="742" t="s">
        <v>108</v>
      </c>
      <c r="M16" s="743" t="s">
        <v>107</v>
      </c>
      <c r="N16" s="745">
        <v>3187700</v>
      </c>
      <c r="O16" s="745">
        <v>4070700</v>
      </c>
      <c r="P16" s="746">
        <v>4531500</v>
      </c>
      <c r="Q16" s="705"/>
    </row>
    <row r="17" spans="1:17" ht="73.900000000000006" customHeight="1" x14ac:dyDescent="0.2">
      <c r="A17" s="287" t="s">
        <v>4</v>
      </c>
      <c r="B17" s="287" t="s">
        <v>1994</v>
      </c>
      <c r="C17" s="743" t="s">
        <v>1060</v>
      </c>
      <c r="D17" s="742" t="s">
        <v>1846</v>
      </c>
      <c r="E17" s="743" t="s">
        <v>1847</v>
      </c>
      <c r="F17" s="742" t="s">
        <v>100</v>
      </c>
      <c r="G17" s="743" t="s">
        <v>99</v>
      </c>
      <c r="H17" s="742" t="s">
        <v>1313</v>
      </c>
      <c r="I17" s="743" t="s">
        <v>1314</v>
      </c>
      <c r="J17" s="742" t="s">
        <v>3</v>
      </c>
      <c r="K17" s="743" t="s">
        <v>991</v>
      </c>
      <c r="L17" s="742" t="s">
        <v>110</v>
      </c>
      <c r="M17" s="743" t="s">
        <v>109</v>
      </c>
      <c r="N17" s="745">
        <v>951200</v>
      </c>
      <c r="O17" s="745">
        <v>1229300</v>
      </c>
      <c r="P17" s="746">
        <v>1368500</v>
      </c>
      <c r="Q17" s="705"/>
    </row>
    <row r="18" spans="1:17" ht="36.75" customHeight="1" x14ac:dyDescent="0.2">
      <c r="A18" s="287" t="s">
        <v>4</v>
      </c>
      <c r="B18" s="287" t="s">
        <v>1994</v>
      </c>
      <c r="C18" s="743" t="s">
        <v>1163</v>
      </c>
      <c r="D18" s="742" t="s">
        <v>1844</v>
      </c>
      <c r="E18" s="743" t="s">
        <v>1845</v>
      </c>
      <c r="F18" s="742" t="s">
        <v>100</v>
      </c>
      <c r="G18" s="743" t="s">
        <v>99</v>
      </c>
      <c r="H18" s="742" t="s">
        <v>1313</v>
      </c>
      <c r="I18" s="743" t="s">
        <v>1314</v>
      </c>
      <c r="J18" s="742" t="s">
        <v>3</v>
      </c>
      <c r="K18" s="743" t="s">
        <v>991</v>
      </c>
      <c r="L18" s="742" t="s">
        <v>1013</v>
      </c>
      <c r="M18" s="743" t="s">
        <v>1014</v>
      </c>
      <c r="N18" s="745">
        <v>2200</v>
      </c>
      <c r="O18" s="745"/>
      <c r="P18" s="746"/>
      <c r="Q18" s="705"/>
    </row>
    <row r="19" spans="1:17" s="739" customFormat="1" ht="18" customHeight="1" x14ac:dyDescent="0.2">
      <c r="A19" s="557" t="s">
        <v>1317</v>
      </c>
      <c r="B19" s="747"/>
      <c r="C19" s="737"/>
      <c r="D19" s="1964"/>
      <c r="E19" s="1965"/>
      <c r="F19" s="1964"/>
      <c r="G19" s="1965"/>
      <c r="H19" s="1964"/>
      <c r="I19" s="1965"/>
      <c r="J19" s="1964"/>
      <c r="K19" s="1965"/>
      <c r="L19" s="1964"/>
      <c r="M19" s="1965"/>
      <c r="N19" s="1966">
        <f>SUM(N20:N21)</f>
        <v>2068400</v>
      </c>
      <c r="O19" s="1966">
        <f>SUM(O20:O21)</f>
        <v>1518100</v>
      </c>
      <c r="P19" s="1966">
        <f>SUM(P20:P21)</f>
        <v>1518100</v>
      </c>
      <c r="Q19" s="738"/>
    </row>
    <row r="20" spans="1:17" ht="37.9" customHeight="1" x14ac:dyDescent="0.2">
      <c r="A20" s="287" t="s">
        <v>4</v>
      </c>
      <c r="B20" s="287" t="s">
        <v>1996</v>
      </c>
      <c r="C20" s="743" t="s">
        <v>1060</v>
      </c>
      <c r="D20" s="742" t="s">
        <v>1844</v>
      </c>
      <c r="E20" s="743" t="s">
        <v>1845</v>
      </c>
      <c r="F20" s="742" t="s">
        <v>100</v>
      </c>
      <c r="G20" s="743" t="s">
        <v>99</v>
      </c>
      <c r="H20" s="742" t="s">
        <v>651</v>
      </c>
      <c r="I20" s="743" t="s">
        <v>993</v>
      </c>
      <c r="J20" s="742" t="s">
        <v>3</v>
      </c>
      <c r="K20" s="743" t="s">
        <v>991</v>
      </c>
      <c r="L20" s="742" t="s">
        <v>102</v>
      </c>
      <c r="M20" s="743" t="s">
        <v>101</v>
      </c>
      <c r="N20" s="745">
        <v>1518100</v>
      </c>
      <c r="O20" s="745">
        <v>1518100</v>
      </c>
      <c r="P20" s="746">
        <v>1518100</v>
      </c>
      <c r="Q20" s="705"/>
    </row>
    <row r="21" spans="1:17" s="739" customFormat="1" ht="37.9" customHeight="1" x14ac:dyDescent="0.2">
      <c r="A21" s="287" t="s">
        <v>4</v>
      </c>
      <c r="B21" s="287" t="s">
        <v>1996</v>
      </c>
      <c r="C21" s="743" t="s">
        <v>1060</v>
      </c>
      <c r="D21" s="742" t="s">
        <v>1844</v>
      </c>
      <c r="E21" s="743" t="s">
        <v>1845</v>
      </c>
      <c r="F21" s="742" t="s">
        <v>100</v>
      </c>
      <c r="G21" s="743" t="s">
        <v>99</v>
      </c>
      <c r="H21" s="742" t="s">
        <v>651</v>
      </c>
      <c r="I21" s="743" t="s">
        <v>993</v>
      </c>
      <c r="J21" s="742" t="s">
        <v>3</v>
      </c>
      <c r="K21" s="743" t="s">
        <v>991</v>
      </c>
      <c r="L21" s="742" t="s">
        <v>1016</v>
      </c>
      <c r="M21" s="743" t="s">
        <v>1017</v>
      </c>
      <c r="N21" s="745">
        <v>550300</v>
      </c>
      <c r="O21" s="745"/>
      <c r="P21" s="746"/>
      <c r="Q21" s="738"/>
    </row>
    <row r="22" spans="1:17" x14ac:dyDescent="0.2">
      <c r="N22" s="1962"/>
      <c r="O22" s="1962"/>
      <c r="P22" s="1962"/>
    </row>
    <row r="23" spans="1:17" x14ac:dyDescent="0.2">
      <c r="M23" s="824"/>
      <c r="N23" s="1962">
        <f>N19+N10</f>
        <v>66042800</v>
      </c>
      <c r="O23" s="1962">
        <f t="shared" ref="O23:P23" si="6">O19+O10</f>
        <v>65421300</v>
      </c>
      <c r="P23" s="1962">
        <f t="shared" si="6"/>
        <v>65421300</v>
      </c>
    </row>
    <row r="24" spans="1:17" x14ac:dyDescent="0.2">
      <c r="M24" s="824"/>
      <c r="N24" s="1962"/>
      <c r="O24" s="1962"/>
      <c r="P24" s="1962"/>
    </row>
    <row r="25" spans="1:17" ht="12.75" customHeight="1" x14ac:dyDescent="0.2">
      <c r="M25" s="824"/>
      <c r="N25" s="1963"/>
      <c r="O25" s="1963"/>
      <c r="P25" s="1963"/>
    </row>
    <row r="26" spans="1:17" ht="12.75" customHeight="1" x14ac:dyDescent="0.2">
      <c r="N26" s="700"/>
    </row>
    <row r="29" spans="1:17" ht="12.75" customHeight="1" x14ac:dyDescent="0.2">
      <c r="L29" s="41"/>
    </row>
  </sheetData>
  <autoFilter ref="A9:T21"/>
  <customSheetViews>
    <customSheetView guid="{30716F4C-E2EB-4CBA-BC4C-E3731007C035}" showGridLines="0" fitToPage="1" showAutoFilter="1">
      <pane ySplit="9" topLeftCell="A10" activePane="bottomLeft" state="frozen"/>
      <selection pane="bottomLeft" activeCell="N11" sqref="N11:N26"/>
      <pageMargins left="0.24" right="0.39370078740157483" top="0.78740157480314965" bottom="0.78740157480314965" header="0" footer="0"/>
      <pageSetup paperSize="9" scale="36" orientation="portrait" r:id="rId1"/>
      <headerFooter alignWithMargins="0"/>
      <autoFilter ref="A9:T21"/>
    </customSheetView>
    <customSheetView guid="{4660ED57-C31A-43C4-A05C-DF263EC238D0}" showGridLines="0" fitToPage="1" showAutoFilter="1" topLeftCell="I1">
      <pane ySplit="9" topLeftCell="A10" activePane="bottomLeft" state="frozen"/>
      <selection pane="bottomLeft" activeCell="O26" sqref="O26"/>
      <pageMargins left="0.24" right="0.39370078740157483" top="0.78740157480314965" bottom="0.78740157480314965" header="0" footer="0"/>
      <pageSetup paperSize="9" scale="36" orientation="portrait" r:id="rId2"/>
      <headerFooter alignWithMargins="0"/>
      <autoFilter ref="A9:T21"/>
    </customSheetView>
    <customSheetView guid="{B72699BC-299D-42B7-A978-9B23F399AA23}" showGridLines="0" fitToPage="1" showAutoFilter="1">
      <pane ySplit="9" topLeftCell="A24" activePane="bottomLeft" state="frozen"/>
      <selection pane="bottomLeft" activeCell="N11" sqref="N11:N26"/>
      <pageMargins left="0.24" right="0.39370078740157483" top="0.78740157480314965" bottom="0.78740157480314965" header="0" footer="0"/>
      <pageSetup paperSize="9" scale="36" orientation="portrait" r:id="rId3"/>
      <headerFooter alignWithMargins="0"/>
      <autoFilter ref="A9:T9"/>
    </customSheetView>
    <customSheetView guid="{0E06F122-7DC3-4CE3-AFC9-AD85662B9271}" showGridLines="0" fitToPage="1" showAutoFilter="1">
      <pane ySplit="9" topLeftCell="A24" activePane="bottomLeft" state="frozen"/>
      <selection pane="bottomLeft" activeCell="N11" sqref="N11:N26"/>
      <pageMargins left="0.24" right="0.39370078740157483" top="0.78740157480314965" bottom="0.78740157480314965" header="0" footer="0"/>
      <pageSetup paperSize="9" scale="36" orientation="portrait" r:id="rId4"/>
      <headerFooter alignWithMargins="0"/>
      <autoFilter ref="A9:T21"/>
    </customSheetView>
  </customSheetViews>
  <mergeCells count="6">
    <mergeCell ref="A6:M6"/>
    <mergeCell ref="A7:M7"/>
    <mergeCell ref="A8:M8"/>
    <mergeCell ref="A1:P1"/>
    <mergeCell ref="A4:M4"/>
    <mergeCell ref="A5:M5"/>
  </mergeCells>
  <pageMargins left="0.24" right="0.39370078740157483" top="0.78740157480314965" bottom="0.78740157480314965" header="0" footer="0"/>
  <pageSetup paperSize="9" scale="36" orientation="portrait" r:id="rId5"/>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O105"/>
  <sheetViews>
    <sheetView topLeftCell="A92" zoomScale="70" zoomScaleNormal="70" workbookViewId="0">
      <selection activeCell="F16" sqref="F16:F17"/>
    </sheetView>
  </sheetViews>
  <sheetFormatPr defaultColWidth="9.140625" defaultRowHeight="15" x14ac:dyDescent="0.25"/>
  <cols>
    <col min="1" max="1" width="6.42578125" style="319" bestFit="1" customWidth="1"/>
    <col min="2" max="2" width="56.28515625" style="319" bestFit="1" customWidth="1"/>
    <col min="3" max="3" width="13.7109375" style="319" customWidth="1"/>
    <col min="4" max="4" width="15.7109375" style="319" bestFit="1" customWidth="1"/>
    <col min="5" max="5" width="18.140625" style="319" bestFit="1" customWidth="1"/>
    <col min="6" max="6" width="16.28515625" style="319" bestFit="1" customWidth="1"/>
    <col min="7" max="7" width="21.5703125" style="319" bestFit="1" customWidth="1"/>
    <col min="8" max="11" width="20.7109375" style="319" customWidth="1"/>
    <col min="12" max="12" width="16.85546875" style="319" customWidth="1"/>
    <col min="13" max="13" width="20" style="319" customWidth="1"/>
    <col min="14" max="14" width="15.7109375" style="319" customWidth="1"/>
    <col min="15" max="16384" width="9.140625" style="319"/>
  </cols>
  <sheetData>
    <row r="1" spans="1:15" ht="20.25" x14ac:dyDescent="0.3">
      <c r="A1" s="2474"/>
      <c r="B1" s="2474"/>
      <c r="C1" s="2474"/>
      <c r="D1" s="2474"/>
      <c r="E1" s="2474"/>
      <c r="F1" s="2474"/>
      <c r="G1" s="2474"/>
      <c r="H1" s="304"/>
      <c r="I1" s="304"/>
      <c r="J1" s="304"/>
      <c r="K1" s="304"/>
      <c r="L1" s="304"/>
      <c r="M1" s="304"/>
      <c r="N1" s="304"/>
      <c r="O1" s="304"/>
    </row>
    <row r="2" spans="1:15" ht="15" customHeight="1" x14ac:dyDescent="0.25">
      <c r="A2" s="2475" t="s">
        <v>369</v>
      </c>
      <c r="B2" s="2477" t="s">
        <v>370</v>
      </c>
      <c r="C2" s="2479" t="s">
        <v>371</v>
      </c>
      <c r="D2" s="2473">
        <v>2022</v>
      </c>
      <c r="E2" s="2473"/>
      <c r="F2" s="2473"/>
      <c r="G2" s="2473"/>
      <c r="H2" s="2473">
        <v>2023</v>
      </c>
      <c r="I2" s="2473"/>
      <c r="J2" s="2473"/>
      <c r="K2" s="2473"/>
      <c r="L2" s="305"/>
      <c r="M2" s="305"/>
      <c r="N2" s="305"/>
      <c r="O2" s="305"/>
    </row>
    <row r="3" spans="1:15" ht="42.75" x14ac:dyDescent="0.25">
      <c r="A3" s="2476"/>
      <c r="B3" s="2478"/>
      <c r="C3" s="2480"/>
      <c r="D3" s="316" t="s">
        <v>115</v>
      </c>
      <c r="E3" s="316" t="s">
        <v>372</v>
      </c>
      <c r="F3" s="316" t="s">
        <v>659</v>
      </c>
      <c r="G3" s="320" t="s">
        <v>117</v>
      </c>
      <c r="H3" s="316" t="s">
        <v>115</v>
      </c>
      <c r="I3" s="316" t="s">
        <v>372</v>
      </c>
      <c r="J3" s="316" t="s">
        <v>659</v>
      </c>
      <c r="K3" s="320" t="s">
        <v>117</v>
      </c>
      <c r="L3" s="305"/>
      <c r="M3" s="305"/>
      <c r="N3" s="305"/>
      <c r="O3" s="305"/>
    </row>
    <row r="4" spans="1:15" x14ac:dyDescent="0.25">
      <c r="A4" s="2466" t="e">
        <f>'[13]факт 2016'!A52</f>
        <v>#REF!</v>
      </c>
      <c r="B4" s="2466"/>
      <c r="C4" s="2466"/>
      <c r="D4" s="2466"/>
      <c r="E4" s="2466"/>
      <c r="F4" s="2466"/>
      <c r="G4" s="2466"/>
      <c r="H4" s="305"/>
      <c r="I4" s="305"/>
      <c r="J4" s="305"/>
      <c r="K4" s="305"/>
      <c r="L4" s="305"/>
      <c r="M4" s="305"/>
      <c r="N4" s="305"/>
      <c r="O4" s="305"/>
    </row>
    <row r="5" spans="1:15" x14ac:dyDescent="0.25">
      <c r="A5" s="321">
        <v>1</v>
      </c>
      <c r="B5" s="740">
        <v>2</v>
      </c>
      <c r="C5" s="321" t="s">
        <v>416</v>
      </c>
      <c r="D5" s="321" t="s">
        <v>655</v>
      </c>
      <c r="E5" s="321" t="s">
        <v>401</v>
      </c>
      <c r="F5" s="321" t="s">
        <v>407</v>
      </c>
      <c r="G5" s="321" t="s">
        <v>411</v>
      </c>
      <c r="H5" s="321" t="s">
        <v>655</v>
      </c>
      <c r="I5" s="321" t="s">
        <v>401</v>
      </c>
      <c r="J5" s="321" t="s">
        <v>407</v>
      </c>
      <c r="K5" s="321" t="s">
        <v>411</v>
      </c>
      <c r="L5" s="312"/>
      <c r="M5" s="312"/>
      <c r="N5" s="312"/>
      <c r="O5" s="312"/>
    </row>
    <row r="6" spans="1:15" x14ac:dyDescent="0.25">
      <c r="A6" s="2467" t="s">
        <v>74</v>
      </c>
      <c r="B6" s="2468"/>
      <c r="C6" s="2469"/>
      <c r="D6" s="322" t="s">
        <v>373</v>
      </c>
      <c r="E6" s="322" t="s">
        <v>373</v>
      </c>
      <c r="F6" s="323">
        <f>CEILING(F7+F11+F24+F33+F46+F47+F48+F58,100)+F93</f>
        <v>471800</v>
      </c>
      <c r="G6" s="322"/>
      <c r="H6" s="322" t="s">
        <v>373</v>
      </c>
      <c r="I6" s="322" t="s">
        <v>373</v>
      </c>
      <c r="J6" s="323">
        <v>471800</v>
      </c>
      <c r="K6" s="322"/>
      <c r="L6" s="312"/>
      <c r="M6" s="312"/>
      <c r="N6" s="312"/>
      <c r="O6" s="312"/>
    </row>
    <row r="7" spans="1:15" x14ac:dyDescent="0.25">
      <c r="A7" s="324">
        <v>1</v>
      </c>
      <c r="B7" s="325" t="s">
        <v>660</v>
      </c>
      <c r="C7" s="326" t="s">
        <v>373</v>
      </c>
      <c r="D7" s="326" t="s">
        <v>373</v>
      </c>
      <c r="E7" s="326" t="s">
        <v>373</v>
      </c>
      <c r="F7" s="327">
        <f>F8</f>
        <v>27300</v>
      </c>
      <c r="G7" s="328"/>
      <c r="H7" s="326" t="s">
        <v>373</v>
      </c>
      <c r="I7" s="326" t="s">
        <v>373</v>
      </c>
      <c r="J7" s="327">
        <v>27300</v>
      </c>
      <c r="K7" s="328"/>
      <c r="L7" s="312"/>
      <c r="M7" s="312"/>
      <c r="N7" s="312"/>
      <c r="O7" s="312"/>
    </row>
    <row r="8" spans="1:15" x14ac:dyDescent="0.25">
      <c r="A8" s="329" t="s">
        <v>124</v>
      </c>
      <c r="B8" s="317" t="s">
        <v>55</v>
      </c>
      <c r="C8" s="1996" t="s">
        <v>380</v>
      </c>
      <c r="D8" s="334"/>
      <c r="E8" s="314"/>
      <c r="F8" s="314">
        <f>F9+F10</f>
        <v>27300</v>
      </c>
      <c r="G8" s="335"/>
      <c r="H8" s="1595">
        <f>H9+H10</f>
        <v>700</v>
      </c>
      <c r="I8" s="334"/>
      <c r="J8" s="314">
        <v>27300</v>
      </c>
      <c r="K8" s="335"/>
      <c r="L8" s="305"/>
      <c r="M8" s="305"/>
      <c r="N8" s="305"/>
      <c r="O8" s="305"/>
    </row>
    <row r="9" spans="1:15" x14ac:dyDescent="0.25">
      <c r="A9" s="336" t="s">
        <v>661</v>
      </c>
      <c r="B9" s="337" t="s">
        <v>379</v>
      </c>
      <c r="C9" s="338" t="s">
        <v>380</v>
      </c>
      <c r="D9" s="339">
        <v>700</v>
      </c>
      <c r="E9" s="2027">
        <v>32.549999999999997</v>
      </c>
      <c r="F9" s="2028">
        <v>27300</v>
      </c>
      <c r="G9" s="333"/>
      <c r="H9" s="338">
        <v>700</v>
      </c>
      <c r="I9" s="339">
        <v>32.549999999999997</v>
      </c>
      <c r="J9" s="332">
        <v>27300</v>
      </c>
      <c r="K9" s="333"/>
      <c r="L9" s="340"/>
      <c r="M9" s="340"/>
      <c r="N9" s="340"/>
      <c r="O9" s="340"/>
    </row>
    <row r="10" spans="1:15" x14ac:dyDescent="0.25">
      <c r="A10" s="336" t="s">
        <v>662</v>
      </c>
      <c r="B10" s="337" t="s">
        <v>381</v>
      </c>
      <c r="C10" s="338" t="s">
        <v>380</v>
      </c>
      <c r="D10" s="339"/>
      <c r="E10" s="2027">
        <v>33.5</v>
      </c>
      <c r="F10" s="2028">
        <f>D10*E10*1.18</f>
        <v>0</v>
      </c>
      <c r="G10" s="333"/>
      <c r="H10" s="338"/>
      <c r="I10" s="339">
        <v>33.5</v>
      </c>
      <c r="J10" s="332">
        <v>0</v>
      </c>
      <c r="K10" s="333"/>
      <c r="L10" s="340"/>
      <c r="M10" s="340"/>
      <c r="N10" s="340"/>
      <c r="O10" s="340"/>
    </row>
    <row r="11" spans="1:15" x14ac:dyDescent="0.25">
      <c r="A11" s="324" t="s">
        <v>415</v>
      </c>
      <c r="B11" s="325" t="s">
        <v>663</v>
      </c>
      <c r="C11" s="326" t="s">
        <v>373</v>
      </c>
      <c r="D11" s="326" t="s">
        <v>373</v>
      </c>
      <c r="E11" s="326" t="s">
        <v>373</v>
      </c>
      <c r="F11" s="327">
        <f>F12+F13</f>
        <v>122300</v>
      </c>
      <c r="G11" s="341"/>
      <c r="H11" s="326" t="s">
        <v>373</v>
      </c>
      <c r="I11" s="326" t="s">
        <v>373</v>
      </c>
      <c r="J11" s="327">
        <v>122300</v>
      </c>
      <c r="K11" s="341"/>
      <c r="L11" s="312"/>
      <c r="M11" s="312"/>
      <c r="N11" s="312"/>
      <c r="O11" s="312"/>
    </row>
    <row r="12" spans="1:15" ht="30" x14ac:dyDescent="0.25">
      <c r="A12" s="329" t="s">
        <v>130</v>
      </c>
      <c r="B12" s="330" t="s">
        <v>385</v>
      </c>
      <c r="C12" s="1995" t="s">
        <v>50</v>
      </c>
      <c r="D12" s="331">
        <v>1</v>
      </c>
      <c r="E12" s="2029">
        <v>85000</v>
      </c>
      <c r="F12" s="332">
        <f t="shared" ref="F12:F23" si="0">D12*E12</f>
        <v>85000</v>
      </c>
      <c r="G12" s="333"/>
      <c r="H12" s="1594">
        <v>1</v>
      </c>
      <c r="I12" s="331">
        <v>85000</v>
      </c>
      <c r="J12" s="332">
        <v>85000</v>
      </c>
      <c r="K12" s="333"/>
      <c r="L12" s="305"/>
      <c r="M12" s="305"/>
      <c r="N12" s="305"/>
      <c r="O12" s="305"/>
    </row>
    <row r="13" spans="1:15" x14ac:dyDescent="0.25">
      <c r="A13" s="329" t="s">
        <v>136</v>
      </c>
      <c r="B13" s="330" t="s">
        <v>386</v>
      </c>
      <c r="C13" s="1995" t="s">
        <v>50</v>
      </c>
      <c r="D13" s="1995">
        <v>1</v>
      </c>
      <c r="E13" s="2029">
        <v>37214</v>
      </c>
      <c r="F13" s="332">
        <v>37300</v>
      </c>
      <c r="G13" s="333"/>
      <c r="H13" s="1594">
        <v>1</v>
      </c>
      <c r="I13" s="331">
        <v>37214</v>
      </c>
      <c r="J13" s="332">
        <v>37300</v>
      </c>
      <c r="K13" s="333"/>
      <c r="L13" s="305"/>
      <c r="M13" s="305"/>
      <c r="N13" s="305"/>
      <c r="O13" s="305"/>
    </row>
    <row r="14" spans="1:15" s="304" customFormat="1" ht="15.75" customHeight="1" x14ac:dyDescent="0.25">
      <c r="A14" s="329" t="s">
        <v>139</v>
      </c>
      <c r="B14" s="330" t="s">
        <v>387</v>
      </c>
      <c r="C14" s="1995" t="s">
        <v>50</v>
      </c>
      <c r="D14" s="331"/>
      <c r="E14" s="2029">
        <v>5300</v>
      </c>
      <c r="F14" s="332">
        <f t="shared" si="0"/>
        <v>0</v>
      </c>
      <c r="G14" s="333"/>
      <c r="H14" s="331">
        <v>1</v>
      </c>
      <c r="I14" s="332">
        <v>5300</v>
      </c>
      <c r="J14" s="332">
        <v>0</v>
      </c>
      <c r="K14" s="333"/>
      <c r="L14" s="305"/>
      <c r="M14" s="305"/>
      <c r="N14" s="305"/>
      <c r="O14" s="305"/>
    </row>
    <row r="15" spans="1:15" s="305" customFormat="1" ht="23.25" customHeight="1" x14ac:dyDescent="0.25">
      <c r="A15" s="329" t="s">
        <v>142</v>
      </c>
      <c r="B15" s="330" t="s">
        <v>388</v>
      </c>
      <c r="C15" s="1995" t="s">
        <v>50</v>
      </c>
      <c r="D15" s="331"/>
      <c r="E15" s="2029">
        <v>100000</v>
      </c>
      <c r="F15" s="332">
        <f t="shared" si="0"/>
        <v>0</v>
      </c>
      <c r="G15" s="333"/>
      <c r="H15" s="331">
        <v>1</v>
      </c>
      <c r="I15" s="332">
        <v>100000</v>
      </c>
      <c r="J15" s="332">
        <v>0</v>
      </c>
      <c r="K15" s="333"/>
    </row>
    <row r="16" spans="1:15" s="305" customFormat="1" ht="45" x14ac:dyDescent="0.25">
      <c r="A16" s="329" t="s">
        <v>143</v>
      </c>
      <c r="B16" s="330" t="s">
        <v>529</v>
      </c>
      <c r="C16" s="1995" t="s">
        <v>50</v>
      </c>
      <c r="D16" s="331"/>
      <c r="E16" s="2029">
        <v>5500</v>
      </c>
      <c r="F16" s="332">
        <f t="shared" si="0"/>
        <v>0</v>
      </c>
      <c r="G16" s="333"/>
      <c r="H16" s="331"/>
      <c r="I16" s="332">
        <v>5500</v>
      </c>
      <c r="J16" s="332">
        <v>0</v>
      </c>
      <c r="K16" s="333"/>
    </row>
    <row r="17" spans="1:15" s="305" customFormat="1" x14ac:dyDescent="0.25">
      <c r="A17" s="329" t="s">
        <v>145</v>
      </c>
      <c r="B17" s="330" t="s">
        <v>389</v>
      </c>
      <c r="C17" s="1995" t="s">
        <v>50</v>
      </c>
      <c r="D17" s="331"/>
      <c r="E17" s="2029">
        <v>80000</v>
      </c>
      <c r="F17" s="332">
        <f t="shared" si="0"/>
        <v>0</v>
      </c>
      <c r="G17" s="333"/>
      <c r="H17" s="331"/>
      <c r="I17" s="332">
        <v>80000</v>
      </c>
      <c r="J17" s="332">
        <v>0</v>
      </c>
      <c r="K17" s="333"/>
    </row>
    <row r="18" spans="1:15" s="312" customFormat="1" ht="15" customHeight="1" x14ac:dyDescent="0.25">
      <c r="A18" s="329" t="s">
        <v>148</v>
      </c>
      <c r="B18" s="330" t="s">
        <v>413</v>
      </c>
      <c r="C18" s="1995" t="s">
        <v>50</v>
      </c>
      <c r="D18" s="331"/>
      <c r="E18" s="2029">
        <v>100000</v>
      </c>
      <c r="F18" s="332">
        <f t="shared" si="0"/>
        <v>0</v>
      </c>
      <c r="G18" s="333"/>
      <c r="H18" s="331"/>
      <c r="I18" s="332">
        <v>100000</v>
      </c>
      <c r="J18" s="332">
        <v>0</v>
      </c>
      <c r="K18" s="333"/>
      <c r="L18" s="305"/>
      <c r="M18" s="305"/>
      <c r="N18" s="305"/>
      <c r="O18" s="305"/>
    </row>
    <row r="19" spans="1:15" s="312" customFormat="1" ht="15" customHeight="1" x14ac:dyDescent="0.25">
      <c r="A19" s="329" t="s">
        <v>245</v>
      </c>
      <c r="B19" s="330" t="s">
        <v>1084</v>
      </c>
      <c r="C19" s="1995" t="s">
        <v>50</v>
      </c>
      <c r="D19" s="1995"/>
      <c r="E19" s="2030">
        <v>100000</v>
      </c>
      <c r="F19" s="332">
        <f t="shared" si="0"/>
        <v>0</v>
      </c>
      <c r="G19" s="333"/>
      <c r="H19" s="331">
        <v>1</v>
      </c>
      <c r="I19" s="342">
        <v>100000</v>
      </c>
      <c r="J19" s="332">
        <v>0</v>
      </c>
      <c r="K19" s="333"/>
      <c r="L19" s="305"/>
      <c r="M19" s="305"/>
      <c r="N19" s="305"/>
      <c r="O19" s="305"/>
    </row>
    <row r="20" spans="1:15" s="312" customFormat="1" x14ac:dyDescent="0.25">
      <c r="A20" s="329" t="s">
        <v>246</v>
      </c>
      <c r="B20" s="330" t="s">
        <v>1085</v>
      </c>
      <c r="C20" s="1995" t="s">
        <v>50</v>
      </c>
      <c r="D20" s="1995"/>
      <c r="E20" s="2030">
        <v>100000</v>
      </c>
      <c r="F20" s="332">
        <f t="shared" si="0"/>
        <v>0</v>
      </c>
      <c r="G20" s="333"/>
      <c r="H20" s="331"/>
      <c r="I20" s="342">
        <v>100000</v>
      </c>
      <c r="J20" s="332">
        <v>0</v>
      </c>
      <c r="K20" s="333"/>
      <c r="L20" s="305"/>
      <c r="M20" s="305"/>
      <c r="N20" s="305"/>
      <c r="O20" s="305"/>
    </row>
    <row r="21" spans="1:15" s="305" customFormat="1" ht="30" x14ac:dyDescent="0.25">
      <c r="A21" s="329" t="s">
        <v>247</v>
      </c>
      <c r="B21" s="330" t="s">
        <v>1086</v>
      </c>
      <c r="C21" s="1995" t="s">
        <v>50</v>
      </c>
      <c r="D21" s="331"/>
      <c r="E21" s="342"/>
      <c r="F21" s="332">
        <f t="shared" si="0"/>
        <v>0</v>
      </c>
      <c r="G21" s="333"/>
      <c r="H21" s="331"/>
      <c r="I21" s="342"/>
      <c r="J21" s="332">
        <v>0</v>
      </c>
      <c r="K21" s="333"/>
    </row>
    <row r="22" spans="1:15" s="305" customFormat="1" ht="30" x14ac:dyDescent="0.25">
      <c r="A22" s="329" t="s">
        <v>248</v>
      </c>
      <c r="B22" s="330" t="s">
        <v>1087</v>
      </c>
      <c r="C22" s="1995" t="s">
        <v>50</v>
      </c>
      <c r="D22" s="331"/>
      <c r="E22" s="342"/>
      <c r="F22" s="332">
        <f t="shared" si="0"/>
        <v>0</v>
      </c>
      <c r="G22" s="333"/>
      <c r="H22" s="331"/>
      <c r="I22" s="342"/>
      <c r="J22" s="332">
        <v>0</v>
      </c>
      <c r="K22" s="333"/>
    </row>
    <row r="23" spans="1:15" s="305" customFormat="1" ht="30" x14ac:dyDescent="0.25">
      <c r="A23" s="329" t="s">
        <v>249</v>
      </c>
      <c r="B23" s="330" t="s">
        <v>1088</v>
      </c>
      <c r="C23" s="1995" t="s">
        <v>50</v>
      </c>
      <c r="D23" s="331"/>
      <c r="E23" s="342"/>
      <c r="F23" s="332">
        <f t="shared" si="0"/>
        <v>0</v>
      </c>
      <c r="G23" s="333"/>
      <c r="H23" s="331"/>
      <c r="I23" s="342"/>
      <c r="J23" s="332">
        <v>0</v>
      </c>
      <c r="K23" s="333"/>
    </row>
    <row r="24" spans="1:15" s="340" customFormat="1" ht="28.5" x14ac:dyDescent="0.2">
      <c r="A24" s="324" t="s">
        <v>416</v>
      </c>
      <c r="B24" s="325" t="s">
        <v>390</v>
      </c>
      <c r="C24" s="343" t="s">
        <v>373</v>
      </c>
      <c r="D24" s="326" t="s">
        <v>373</v>
      </c>
      <c r="E24" s="326" t="s">
        <v>373</v>
      </c>
      <c r="F24" s="327">
        <f>SUM(F25:F32)</f>
        <v>123200.00000000003</v>
      </c>
      <c r="G24" s="341"/>
      <c r="H24" s="326" t="s">
        <v>373</v>
      </c>
      <c r="I24" s="326" t="s">
        <v>373</v>
      </c>
      <c r="J24" s="327">
        <v>123200.00000000003</v>
      </c>
      <c r="K24" s="341"/>
      <c r="L24" s="305"/>
      <c r="M24" s="305"/>
      <c r="N24" s="305"/>
      <c r="O24" s="305"/>
    </row>
    <row r="25" spans="1:15" s="340" customFormat="1" x14ac:dyDescent="0.25">
      <c r="A25" s="329" t="s">
        <v>160</v>
      </c>
      <c r="B25" s="330" t="s">
        <v>391</v>
      </c>
      <c r="C25" s="344" t="s">
        <v>133</v>
      </c>
      <c r="D25" s="332"/>
      <c r="E25" s="342"/>
      <c r="F25" s="332">
        <f>D25*E25</f>
        <v>0</v>
      </c>
      <c r="G25" s="333"/>
      <c r="H25" s="332"/>
      <c r="I25" s="342"/>
      <c r="J25" s="332">
        <v>0</v>
      </c>
      <c r="K25" s="333"/>
      <c r="L25" s="345"/>
      <c r="M25" s="345"/>
      <c r="N25" s="345"/>
      <c r="O25" s="345"/>
    </row>
    <row r="26" spans="1:15" s="312" customFormat="1" ht="30" x14ac:dyDescent="0.25">
      <c r="A26" s="329" t="s">
        <v>163</v>
      </c>
      <c r="B26" s="330" t="s">
        <v>392</v>
      </c>
      <c r="C26" s="344" t="s">
        <v>343</v>
      </c>
      <c r="D26" s="332">
        <v>12</v>
      </c>
      <c r="E26" s="342">
        <v>6666.6666666666697</v>
      </c>
      <c r="F26" s="332">
        <f>D26*E26*1.2</f>
        <v>96000.000000000029</v>
      </c>
      <c r="G26" s="333"/>
      <c r="H26" s="332"/>
      <c r="I26" s="342">
        <v>6666.6666666666697</v>
      </c>
      <c r="J26" s="332">
        <v>96000.000000000029</v>
      </c>
      <c r="K26" s="333"/>
      <c r="L26" s="345"/>
      <c r="M26" s="345"/>
      <c r="N26" s="345"/>
      <c r="O26" s="345"/>
    </row>
    <row r="27" spans="1:15" s="305" customFormat="1" ht="30" x14ac:dyDescent="0.25">
      <c r="A27" s="329" t="s">
        <v>165</v>
      </c>
      <c r="B27" s="330" t="s">
        <v>1705</v>
      </c>
      <c r="C27" s="344"/>
      <c r="D27" s="344">
        <v>50</v>
      </c>
      <c r="E27" s="332">
        <v>545</v>
      </c>
      <c r="F27" s="332">
        <v>27200</v>
      </c>
      <c r="G27" s="333"/>
      <c r="H27" s="332"/>
      <c r="I27" s="342">
        <v>545</v>
      </c>
      <c r="J27" s="332">
        <v>27200</v>
      </c>
      <c r="K27" s="333"/>
      <c r="L27" s="345"/>
      <c r="M27" s="345"/>
      <c r="N27" s="345"/>
      <c r="O27" s="345"/>
    </row>
    <row r="28" spans="1:15" s="305" customFormat="1" ht="30" x14ac:dyDescent="0.25">
      <c r="A28" s="329" t="s">
        <v>167</v>
      </c>
      <c r="B28" s="330" t="s">
        <v>1923</v>
      </c>
      <c r="C28" s="344"/>
      <c r="D28" s="332"/>
      <c r="E28" s="342"/>
      <c r="F28" s="332">
        <f t="shared" ref="F28:F32" si="1">D28*E28</f>
        <v>0</v>
      </c>
      <c r="G28" s="333"/>
      <c r="H28" s="332"/>
      <c r="I28" s="342"/>
      <c r="J28" s="332">
        <v>0</v>
      </c>
      <c r="K28" s="333"/>
      <c r="L28" s="345"/>
      <c r="M28" s="345"/>
      <c r="N28" s="345"/>
      <c r="O28" s="345"/>
    </row>
    <row r="29" spans="1:15" s="305" customFormat="1" x14ac:dyDescent="0.25">
      <c r="A29" s="329" t="s">
        <v>276</v>
      </c>
      <c r="B29" s="330" t="s">
        <v>664</v>
      </c>
      <c r="C29" s="344"/>
      <c r="D29" s="332"/>
      <c r="E29" s="342"/>
      <c r="F29" s="332">
        <f t="shared" si="1"/>
        <v>0</v>
      </c>
      <c r="G29" s="333"/>
      <c r="H29" s="332"/>
      <c r="I29" s="342"/>
      <c r="J29" s="332">
        <v>0</v>
      </c>
      <c r="K29" s="333"/>
      <c r="L29" s="345"/>
      <c r="M29" s="345"/>
      <c r="N29" s="345"/>
      <c r="O29" s="345"/>
    </row>
    <row r="30" spans="1:15" s="305" customFormat="1" x14ac:dyDescent="0.25">
      <c r="A30" s="329" t="s">
        <v>277</v>
      </c>
      <c r="B30" s="330" t="s">
        <v>664</v>
      </c>
      <c r="C30" s="344"/>
      <c r="D30" s="332"/>
      <c r="E30" s="342"/>
      <c r="F30" s="332">
        <f t="shared" si="1"/>
        <v>0</v>
      </c>
      <c r="G30" s="333"/>
      <c r="H30" s="332"/>
      <c r="I30" s="342"/>
      <c r="J30" s="332">
        <v>0</v>
      </c>
      <c r="K30" s="333"/>
      <c r="L30" s="345"/>
      <c r="M30" s="345"/>
      <c r="N30" s="345"/>
      <c r="O30" s="345"/>
    </row>
    <row r="31" spans="1:15" s="305" customFormat="1" ht="30" customHeight="1" x14ac:dyDescent="0.25">
      <c r="A31" s="329" t="s">
        <v>278</v>
      </c>
      <c r="B31" s="330" t="s">
        <v>664</v>
      </c>
      <c r="C31" s="344"/>
      <c r="D31" s="332"/>
      <c r="E31" s="342"/>
      <c r="F31" s="332">
        <f t="shared" si="1"/>
        <v>0</v>
      </c>
      <c r="G31" s="333"/>
      <c r="H31" s="332"/>
      <c r="I31" s="342"/>
      <c r="J31" s="332">
        <v>0</v>
      </c>
      <c r="K31" s="333"/>
      <c r="L31" s="345"/>
      <c r="M31" s="345"/>
      <c r="N31" s="345"/>
      <c r="O31" s="345"/>
    </row>
    <row r="32" spans="1:15" s="305" customFormat="1" x14ac:dyDescent="0.25">
      <c r="A32" s="329" t="s">
        <v>279</v>
      </c>
      <c r="B32" s="330" t="s">
        <v>664</v>
      </c>
      <c r="C32" s="344"/>
      <c r="D32" s="332"/>
      <c r="E32" s="342"/>
      <c r="F32" s="332">
        <f t="shared" si="1"/>
        <v>0</v>
      </c>
      <c r="G32" s="333"/>
      <c r="H32" s="332"/>
      <c r="I32" s="342"/>
      <c r="J32" s="332">
        <v>0</v>
      </c>
      <c r="K32" s="333"/>
      <c r="L32" s="345"/>
      <c r="M32" s="345"/>
      <c r="N32" s="345"/>
      <c r="O32" s="345"/>
    </row>
    <row r="33" spans="1:15" s="305" customFormat="1" ht="42.75" x14ac:dyDescent="0.2">
      <c r="A33" s="324" t="s">
        <v>665</v>
      </c>
      <c r="B33" s="325" t="s">
        <v>1706</v>
      </c>
      <c r="C33" s="343" t="s">
        <v>373</v>
      </c>
      <c r="D33" s="327" t="s">
        <v>373</v>
      </c>
      <c r="E33" s="327" t="s">
        <v>373</v>
      </c>
      <c r="F33" s="327">
        <f>SUM(F34:F45)</f>
        <v>84600</v>
      </c>
      <c r="G33" s="341"/>
      <c r="H33" s="327" t="s">
        <v>373</v>
      </c>
      <c r="I33" s="327" t="s">
        <v>373</v>
      </c>
      <c r="J33" s="327">
        <v>84600</v>
      </c>
      <c r="K33" s="341"/>
    </row>
    <row r="34" spans="1:15" s="305" customFormat="1" x14ac:dyDescent="0.25">
      <c r="A34" s="329" t="s">
        <v>171</v>
      </c>
      <c r="B34" s="330" t="s">
        <v>666</v>
      </c>
      <c r="C34" s="344" t="s">
        <v>397</v>
      </c>
      <c r="D34" s="331">
        <v>6</v>
      </c>
      <c r="E34" s="332">
        <v>6000</v>
      </c>
      <c r="F34" s="332">
        <f>D34*E34</f>
        <v>36000</v>
      </c>
      <c r="G34" s="333"/>
      <c r="H34" s="332"/>
      <c r="I34" s="342">
        <v>6000</v>
      </c>
      <c r="J34" s="332">
        <v>36000</v>
      </c>
      <c r="K34" s="333"/>
      <c r="L34" s="345"/>
      <c r="M34" s="345"/>
      <c r="N34" s="345"/>
      <c r="O34" s="345"/>
    </row>
    <row r="35" spans="1:15" s="305" customFormat="1" x14ac:dyDescent="0.25">
      <c r="A35" s="329" t="s">
        <v>173</v>
      </c>
      <c r="B35" s="330" t="s">
        <v>667</v>
      </c>
      <c r="C35" s="344" t="s">
        <v>397</v>
      </c>
      <c r="D35" s="331">
        <v>3</v>
      </c>
      <c r="E35" s="332">
        <v>1800</v>
      </c>
      <c r="F35" s="332">
        <f>D35*E35</f>
        <v>5400</v>
      </c>
      <c r="G35" s="333"/>
      <c r="H35" s="332"/>
      <c r="I35" s="342">
        <v>1800</v>
      </c>
      <c r="J35" s="332">
        <v>5400</v>
      </c>
      <c r="K35" s="333"/>
      <c r="L35" s="345"/>
      <c r="M35" s="345"/>
      <c r="N35" s="345"/>
      <c r="O35" s="345"/>
    </row>
    <row r="36" spans="1:15" s="305" customFormat="1" x14ac:dyDescent="0.25">
      <c r="A36" s="329" t="s">
        <v>175</v>
      </c>
      <c r="B36" s="330" t="s">
        <v>668</v>
      </c>
      <c r="C36" s="344" t="s">
        <v>397</v>
      </c>
      <c r="D36" s="331">
        <v>6</v>
      </c>
      <c r="E36" s="332">
        <v>1800</v>
      </c>
      <c r="F36" s="332">
        <f t="shared" ref="F36:F45" si="2">D36*E36</f>
        <v>10800</v>
      </c>
      <c r="G36" s="333"/>
      <c r="H36" s="332"/>
      <c r="I36" s="342">
        <v>1800</v>
      </c>
      <c r="J36" s="332">
        <v>10800</v>
      </c>
      <c r="K36" s="333"/>
      <c r="L36" s="345"/>
      <c r="M36" s="345"/>
      <c r="N36" s="345"/>
      <c r="O36" s="345"/>
    </row>
    <row r="37" spans="1:15" s="305" customFormat="1" x14ac:dyDescent="0.25">
      <c r="A37" s="329" t="s">
        <v>340</v>
      </c>
      <c r="B37" s="330" t="s">
        <v>410</v>
      </c>
      <c r="C37" s="344" t="s">
        <v>397</v>
      </c>
      <c r="D37" s="332"/>
      <c r="E37" s="342"/>
      <c r="F37" s="332">
        <f t="shared" si="2"/>
        <v>0</v>
      </c>
      <c r="G37" s="333"/>
      <c r="H37" s="332"/>
      <c r="I37" s="342"/>
      <c r="J37" s="332">
        <v>0</v>
      </c>
      <c r="K37" s="333"/>
      <c r="L37" s="345"/>
      <c r="M37" s="345"/>
      <c r="N37" s="345"/>
      <c r="O37" s="345"/>
    </row>
    <row r="38" spans="1:15" s="305" customFormat="1" x14ac:dyDescent="0.25">
      <c r="A38" s="329" t="s">
        <v>669</v>
      </c>
      <c r="B38" s="330" t="s">
        <v>408</v>
      </c>
      <c r="C38" s="344" t="s">
        <v>397</v>
      </c>
      <c r="D38" s="332">
        <v>3</v>
      </c>
      <c r="E38" s="342">
        <v>9200</v>
      </c>
      <c r="F38" s="332">
        <f t="shared" si="2"/>
        <v>27600</v>
      </c>
      <c r="G38" s="333"/>
      <c r="H38" s="332"/>
      <c r="I38" s="342">
        <v>9200</v>
      </c>
      <c r="J38" s="332">
        <v>27600</v>
      </c>
      <c r="K38" s="333"/>
      <c r="L38" s="345"/>
      <c r="M38" s="345"/>
      <c r="N38" s="345"/>
      <c r="O38" s="345"/>
    </row>
    <row r="39" spans="1:15" s="305" customFormat="1" x14ac:dyDescent="0.25">
      <c r="A39" s="329" t="s">
        <v>670</v>
      </c>
      <c r="B39" s="330" t="s">
        <v>409</v>
      </c>
      <c r="C39" s="344" t="s">
        <v>397</v>
      </c>
      <c r="D39" s="332"/>
      <c r="E39" s="342">
        <v>5600</v>
      </c>
      <c r="F39" s="332">
        <f t="shared" si="2"/>
        <v>0</v>
      </c>
      <c r="G39" s="333"/>
      <c r="H39" s="332"/>
      <c r="I39" s="342">
        <v>5600</v>
      </c>
      <c r="J39" s="332">
        <v>0</v>
      </c>
      <c r="K39" s="333"/>
      <c r="L39" s="345"/>
      <c r="M39" s="345"/>
      <c r="N39" s="345"/>
      <c r="O39" s="345"/>
    </row>
    <row r="40" spans="1:15" s="345" customFormat="1" x14ac:dyDescent="0.25">
      <c r="A40" s="329" t="s">
        <v>671</v>
      </c>
      <c r="B40" s="330" t="s">
        <v>1707</v>
      </c>
      <c r="C40" s="344" t="s">
        <v>397</v>
      </c>
      <c r="D40" s="332">
        <v>1</v>
      </c>
      <c r="E40" s="342">
        <v>4800</v>
      </c>
      <c r="F40" s="332">
        <f t="shared" si="2"/>
        <v>4800</v>
      </c>
      <c r="G40" s="333"/>
      <c r="H40" s="332"/>
      <c r="I40" s="342">
        <v>4800</v>
      </c>
      <c r="J40" s="332">
        <v>4800</v>
      </c>
      <c r="K40" s="333"/>
    </row>
    <row r="41" spans="1:15" s="345" customFormat="1" ht="30" x14ac:dyDescent="0.25">
      <c r="A41" s="329" t="s">
        <v>672</v>
      </c>
      <c r="B41" s="330" t="s">
        <v>1924</v>
      </c>
      <c r="C41" s="344" t="s">
        <v>397</v>
      </c>
      <c r="D41" s="332"/>
      <c r="E41" s="342"/>
      <c r="F41" s="332">
        <f t="shared" si="2"/>
        <v>0</v>
      </c>
      <c r="G41" s="333"/>
      <c r="H41" s="332"/>
      <c r="I41" s="342"/>
      <c r="J41" s="332">
        <v>0</v>
      </c>
      <c r="K41" s="333"/>
    </row>
    <row r="42" spans="1:15" s="345" customFormat="1" x14ac:dyDescent="0.25">
      <c r="A42" s="329" t="s">
        <v>673</v>
      </c>
      <c r="B42" s="330" t="s">
        <v>1708</v>
      </c>
      <c r="C42" s="344" t="s">
        <v>397</v>
      </c>
      <c r="D42" s="332"/>
      <c r="E42" s="342"/>
      <c r="F42" s="332">
        <f t="shared" si="2"/>
        <v>0</v>
      </c>
      <c r="G42" s="333"/>
      <c r="H42" s="332"/>
      <c r="I42" s="342"/>
      <c r="J42" s="332">
        <v>0</v>
      </c>
      <c r="K42" s="333"/>
    </row>
    <row r="43" spans="1:15" s="345" customFormat="1" x14ac:dyDescent="0.25">
      <c r="A43" s="329" t="s">
        <v>674</v>
      </c>
      <c r="B43" s="330" t="s">
        <v>664</v>
      </c>
      <c r="C43" s="344"/>
      <c r="D43" s="332"/>
      <c r="E43" s="342"/>
      <c r="F43" s="332">
        <f t="shared" si="2"/>
        <v>0</v>
      </c>
      <c r="G43" s="333"/>
      <c r="H43" s="332"/>
      <c r="I43" s="342"/>
      <c r="J43" s="332">
        <v>0</v>
      </c>
      <c r="K43" s="333"/>
    </row>
    <row r="44" spans="1:15" s="345" customFormat="1" x14ac:dyDescent="0.25">
      <c r="A44" s="329" t="s">
        <v>675</v>
      </c>
      <c r="B44" s="330" t="s">
        <v>664</v>
      </c>
      <c r="C44" s="344"/>
      <c r="D44" s="332"/>
      <c r="E44" s="342"/>
      <c r="F44" s="332">
        <f t="shared" si="2"/>
        <v>0</v>
      </c>
      <c r="G44" s="333"/>
      <c r="H44" s="332"/>
      <c r="I44" s="342"/>
      <c r="J44" s="332">
        <v>0</v>
      </c>
      <c r="K44" s="333"/>
    </row>
    <row r="45" spans="1:15" s="345" customFormat="1" x14ac:dyDescent="0.25">
      <c r="A45" s="329" t="s">
        <v>676</v>
      </c>
      <c r="B45" s="330" t="s">
        <v>664</v>
      </c>
      <c r="C45" s="344"/>
      <c r="D45" s="332"/>
      <c r="E45" s="342"/>
      <c r="F45" s="332">
        <f t="shared" si="2"/>
        <v>0</v>
      </c>
      <c r="G45" s="333"/>
      <c r="H45" s="332"/>
      <c r="I45" s="342"/>
      <c r="J45" s="332">
        <v>0</v>
      </c>
      <c r="K45" s="333"/>
    </row>
    <row r="46" spans="1:15" s="345" customFormat="1" ht="14.25" x14ac:dyDescent="0.2">
      <c r="A46" s="324" t="s">
        <v>677</v>
      </c>
      <c r="B46" s="325" t="s">
        <v>678</v>
      </c>
      <c r="C46" s="343" t="s">
        <v>343</v>
      </c>
      <c r="D46" s="327">
        <v>0</v>
      </c>
      <c r="E46" s="327">
        <v>2700</v>
      </c>
      <c r="F46" s="327">
        <f>D46*E46*1.2</f>
        <v>0</v>
      </c>
      <c r="G46" s="341"/>
      <c r="H46" s="327"/>
      <c r="I46" s="327">
        <v>2700</v>
      </c>
      <c r="J46" s="327">
        <v>0</v>
      </c>
      <c r="K46" s="341"/>
      <c r="L46" s="305"/>
      <c r="M46" s="305"/>
      <c r="N46" s="305"/>
      <c r="O46" s="305"/>
    </row>
    <row r="47" spans="1:15" s="345" customFormat="1" ht="14.25" x14ac:dyDescent="0.2">
      <c r="A47" s="324" t="s">
        <v>177</v>
      </c>
      <c r="B47" s="325" t="s">
        <v>54</v>
      </c>
      <c r="C47" s="326" t="s">
        <v>383</v>
      </c>
      <c r="D47" s="346"/>
      <c r="E47" s="347"/>
      <c r="F47" s="327">
        <f>D47*E47*1.18</f>
        <v>0</v>
      </c>
      <c r="G47" s="341"/>
      <c r="H47" s="346">
        <v>1</v>
      </c>
      <c r="I47" s="347"/>
      <c r="J47" s="327">
        <v>0</v>
      </c>
      <c r="K47" s="341"/>
      <c r="L47" s="312"/>
      <c r="M47" s="312"/>
      <c r="N47" s="312"/>
      <c r="O47" s="312"/>
    </row>
    <row r="48" spans="1:15" s="305" customFormat="1" ht="14.25" x14ac:dyDescent="0.2">
      <c r="A48" s="324" t="s">
        <v>182</v>
      </c>
      <c r="B48" s="325" t="s">
        <v>679</v>
      </c>
      <c r="C48" s="343" t="s">
        <v>373</v>
      </c>
      <c r="D48" s="343" t="s">
        <v>373</v>
      </c>
      <c r="E48" s="343" t="s">
        <v>373</v>
      </c>
      <c r="F48" s="327">
        <f>SUM(F49:F57)</f>
        <v>0</v>
      </c>
      <c r="G48" s="341"/>
      <c r="H48" s="343" t="s">
        <v>373</v>
      </c>
      <c r="I48" s="343" t="s">
        <v>373</v>
      </c>
      <c r="J48" s="327">
        <v>0</v>
      </c>
      <c r="K48" s="341"/>
    </row>
    <row r="49" spans="1:15" s="345" customFormat="1" x14ac:dyDescent="0.25">
      <c r="A49" s="329" t="s">
        <v>183</v>
      </c>
      <c r="B49" s="330" t="s">
        <v>680</v>
      </c>
      <c r="C49" s="344"/>
      <c r="D49" s="332"/>
      <c r="E49" s="342"/>
      <c r="F49" s="332">
        <f>D49*E49</f>
        <v>0</v>
      </c>
      <c r="G49" s="333"/>
      <c r="H49" s="332"/>
      <c r="I49" s="342"/>
      <c r="J49" s="332">
        <v>0</v>
      </c>
      <c r="K49" s="333"/>
    </row>
    <row r="50" spans="1:15" s="345" customFormat="1" ht="45" x14ac:dyDescent="0.25">
      <c r="A50" s="329" t="s">
        <v>185</v>
      </c>
      <c r="B50" s="330" t="s">
        <v>681</v>
      </c>
      <c r="C50" s="344"/>
      <c r="D50" s="332"/>
      <c r="E50" s="342"/>
      <c r="F50" s="332">
        <f t="shared" ref="F50:F57" si="3">D50*E50</f>
        <v>0</v>
      </c>
      <c r="G50" s="333"/>
      <c r="H50" s="332"/>
      <c r="I50" s="342"/>
      <c r="J50" s="332">
        <v>0</v>
      </c>
      <c r="K50" s="333"/>
    </row>
    <row r="51" spans="1:15" s="345" customFormat="1" ht="30" x14ac:dyDescent="0.25">
      <c r="A51" s="329" t="s">
        <v>682</v>
      </c>
      <c r="B51" s="330" t="s">
        <v>683</v>
      </c>
      <c r="C51" s="344"/>
      <c r="D51" s="332"/>
      <c r="E51" s="342"/>
      <c r="F51" s="332">
        <f t="shared" si="3"/>
        <v>0</v>
      </c>
      <c r="G51" s="333"/>
      <c r="H51" s="332"/>
      <c r="I51" s="342"/>
      <c r="J51" s="332">
        <v>0</v>
      </c>
      <c r="K51" s="333"/>
    </row>
    <row r="52" spans="1:15" s="345" customFormat="1" ht="30" x14ac:dyDescent="0.25">
      <c r="A52" s="329" t="s">
        <v>684</v>
      </c>
      <c r="B52" s="330" t="s">
        <v>685</v>
      </c>
      <c r="C52" s="344"/>
      <c r="D52" s="332"/>
      <c r="E52" s="342"/>
      <c r="F52" s="332">
        <f t="shared" si="3"/>
        <v>0</v>
      </c>
      <c r="G52" s="333"/>
      <c r="H52" s="332"/>
      <c r="I52" s="342"/>
      <c r="J52" s="332">
        <v>0</v>
      </c>
      <c r="K52" s="333"/>
    </row>
    <row r="53" spans="1:15" s="345" customFormat="1" ht="45" x14ac:dyDescent="0.25">
      <c r="A53" s="329" t="s">
        <v>686</v>
      </c>
      <c r="B53" s="330" t="s">
        <v>412</v>
      </c>
      <c r="C53" s="344"/>
      <c r="D53" s="332"/>
      <c r="E53" s="342"/>
      <c r="F53" s="332">
        <f t="shared" si="3"/>
        <v>0</v>
      </c>
      <c r="G53" s="333"/>
      <c r="H53" s="332"/>
      <c r="I53" s="342"/>
      <c r="J53" s="332">
        <v>0</v>
      </c>
      <c r="K53" s="333"/>
    </row>
    <row r="54" spans="1:15" s="345" customFormat="1" x14ac:dyDescent="0.25">
      <c r="A54" s="329" t="s">
        <v>687</v>
      </c>
      <c r="B54" s="330" t="s">
        <v>1925</v>
      </c>
      <c r="C54" s="344"/>
      <c r="D54" s="332"/>
      <c r="E54" s="342"/>
      <c r="F54" s="332">
        <f t="shared" si="3"/>
        <v>0</v>
      </c>
      <c r="G54" s="332"/>
      <c r="H54" s="332"/>
      <c r="I54" s="342"/>
      <c r="J54" s="332">
        <v>0</v>
      </c>
      <c r="K54" s="332"/>
    </row>
    <row r="55" spans="1:15" s="345" customFormat="1" x14ac:dyDescent="0.25">
      <c r="A55" s="329" t="s">
        <v>688</v>
      </c>
      <c r="B55" s="330" t="s">
        <v>1926</v>
      </c>
      <c r="C55" s="344"/>
      <c r="D55" s="332"/>
      <c r="E55" s="342"/>
      <c r="F55" s="332">
        <f t="shared" si="3"/>
        <v>0</v>
      </c>
      <c r="G55" s="332"/>
      <c r="H55" s="332"/>
      <c r="I55" s="342"/>
      <c r="J55" s="332">
        <v>0</v>
      </c>
      <c r="K55" s="332"/>
    </row>
    <row r="56" spans="1:15" s="345" customFormat="1" x14ac:dyDescent="0.25">
      <c r="A56" s="329" t="s">
        <v>689</v>
      </c>
      <c r="B56" s="330" t="s">
        <v>664</v>
      </c>
      <c r="C56" s="344"/>
      <c r="D56" s="332"/>
      <c r="E56" s="342"/>
      <c r="F56" s="332">
        <f t="shared" si="3"/>
        <v>0</v>
      </c>
      <c r="G56" s="332"/>
      <c r="H56" s="332"/>
      <c r="I56" s="342"/>
      <c r="J56" s="332">
        <v>0</v>
      </c>
      <c r="K56" s="332"/>
    </row>
    <row r="57" spans="1:15" s="345" customFormat="1" x14ac:dyDescent="0.25">
      <c r="A57" s="329" t="s">
        <v>690</v>
      </c>
      <c r="B57" s="330" t="s">
        <v>664</v>
      </c>
      <c r="C57" s="344"/>
      <c r="D57" s="332"/>
      <c r="E57" s="342"/>
      <c r="F57" s="332">
        <f t="shared" si="3"/>
        <v>0</v>
      </c>
      <c r="G57" s="332"/>
      <c r="H57" s="332"/>
      <c r="I57" s="342"/>
      <c r="J57" s="332">
        <v>0</v>
      </c>
      <c r="K57" s="332"/>
    </row>
    <row r="58" spans="1:15" s="345" customFormat="1" ht="14.25" x14ac:dyDescent="0.2">
      <c r="A58" s="324" t="s">
        <v>691</v>
      </c>
      <c r="B58" s="325" t="s">
        <v>692</v>
      </c>
      <c r="C58" s="343" t="s">
        <v>373</v>
      </c>
      <c r="D58" s="343" t="s">
        <v>373</v>
      </c>
      <c r="E58" s="343" t="s">
        <v>373</v>
      </c>
      <c r="F58" s="327">
        <f>F59+F60+F67+F72+F73+F77+F78+F79+F80+F81+F82+F83+F84+F85+F86+F87+F88+F89+F90+F91+F92+F76+F74+F75</f>
        <v>114400</v>
      </c>
      <c r="G58" s="327"/>
      <c r="H58" s="343" t="s">
        <v>373</v>
      </c>
      <c r="I58" s="343" t="s">
        <v>373</v>
      </c>
      <c r="J58" s="327">
        <v>114400</v>
      </c>
      <c r="K58" s="327"/>
      <c r="L58" s="305"/>
      <c r="M58" s="305"/>
      <c r="N58" s="305"/>
      <c r="O58" s="305"/>
    </row>
    <row r="59" spans="1:15" s="345" customFormat="1" ht="60" x14ac:dyDescent="0.25">
      <c r="A59" s="329" t="s">
        <v>189</v>
      </c>
      <c r="B59" s="330" t="s">
        <v>693</v>
      </c>
      <c r="C59" s="344" t="s">
        <v>373</v>
      </c>
      <c r="D59" s="332" t="s">
        <v>373</v>
      </c>
      <c r="E59" s="332" t="s">
        <v>373</v>
      </c>
      <c r="F59" s="332">
        <v>65000</v>
      </c>
      <c r="G59" s="348"/>
      <c r="H59" s="332" t="s">
        <v>373</v>
      </c>
      <c r="I59" s="332" t="s">
        <v>373</v>
      </c>
      <c r="J59" s="332">
        <v>65000</v>
      </c>
      <c r="K59" s="348"/>
    </row>
    <row r="60" spans="1:15" s="345" customFormat="1" ht="30" x14ac:dyDescent="0.25">
      <c r="A60" s="329" t="s">
        <v>191</v>
      </c>
      <c r="B60" s="330" t="s">
        <v>395</v>
      </c>
      <c r="C60" s="344" t="s">
        <v>373</v>
      </c>
      <c r="D60" s="332" t="s">
        <v>373</v>
      </c>
      <c r="E60" s="332" t="s">
        <v>373</v>
      </c>
      <c r="F60" s="332">
        <v>39600</v>
      </c>
      <c r="G60" s="332"/>
      <c r="H60" s="332" t="s">
        <v>373</v>
      </c>
      <c r="I60" s="332" t="s">
        <v>373</v>
      </c>
      <c r="J60" s="332">
        <v>39600</v>
      </c>
      <c r="K60" s="332"/>
    </row>
    <row r="61" spans="1:15" s="305" customFormat="1" ht="15" customHeight="1" x14ac:dyDescent="0.25">
      <c r="A61" s="349" t="s">
        <v>694</v>
      </c>
      <c r="B61" s="330" t="s">
        <v>393</v>
      </c>
      <c r="C61" s="344" t="s">
        <v>169</v>
      </c>
      <c r="D61" s="332">
        <v>1</v>
      </c>
      <c r="E61" s="2029">
        <v>406.74</v>
      </c>
      <c r="F61" s="332">
        <f t="shared" ref="F61:F66" si="4">D61*E61*1.2</f>
        <v>488.08799999999997</v>
      </c>
      <c r="G61" s="2470" t="s">
        <v>695</v>
      </c>
      <c r="H61" s="332">
        <v>1</v>
      </c>
      <c r="I61" s="332">
        <v>406.74</v>
      </c>
      <c r="J61" s="332">
        <v>488.08799999999997</v>
      </c>
      <c r="K61" s="2470" t="s">
        <v>695</v>
      </c>
      <c r="L61" s="345"/>
      <c r="M61" s="345"/>
      <c r="N61" s="345"/>
      <c r="O61" s="345"/>
    </row>
    <row r="62" spans="1:15" s="312" customFormat="1" ht="30" x14ac:dyDescent="0.25">
      <c r="A62" s="349" t="s">
        <v>696</v>
      </c>
      <c r="B62" s="330" t="s">
        <v>394</v>
      </c>
      <c r="C62" s="344" t="s">
        <v>169</v>
      </c>
      <c r="D62" s="332">
        <v>1</v>
      </c>
      <c r="E62" s="2029">
        <v>437.46</v>
      </c>
      <c r="F62" s="332">
        <f t="shared" si="4"/>
        <v>524.952</v>
      </c>
      <c r="G62" s="2471"/>
      <c r="H62" s="332">
        <v>1</v>
      </c>
      <c r="I62" s="332">
        <v>437.46</v>
      </c>
      <c r="J62" s="332">
        <v>524.952</v>
      </c>
      <c r="K62" s="2471"/>
      <c r="L62" s="345"/>
      <c r="M62" s="345"/>
      <c r="N62" s="345"/>
      <c r="O62" s="345"/>
    </row>
    <row r="63" spans="1:15" s="305" customFormat="1" ht="60" x14ac:dyDescent="0.25">
      <c r="A63" s="349" t="s">
        <v>697</v>
      </c>
      <c r="B63" s="330" t="s">
        <v>396</v>
      </c>
      <c r="C63" s="344" t="s">
        <v>397</v>
      </c>
      <c r="D63" s="332">
        <v>30</v>
      </c>
      <c r="E63" s="2029">
        <v>533.33000000000004</v>
      </c>
      <c r="F63" s="332">
        <f t="shared" si="4"/>
        <v>19199.88</v>
      </c>
      <c r="G63" s="2471"/>
      <c r="H63" s="332">
        <v>67</v>
      </c>
      <c r="I63" s="332">
        <v>533.33000000000004</v>
      </c>
      <c r="J63" s="332">
        <v>19199.88</v>
      </c>
      <c r="K63" s="2471"/>
      <c r="L63" s="345"/>
      <c r="M63" s="345"/>
      <c r="N63" s="345"/>
      <c r="O63" s="345"/>
    </row>
    <row r="64" spans="1:15" s="345" customFormat="1" ht="30" x14ac:dyDescent="0.25">
      <c r="A64" s="349" t="s">
        <v>698</v>
      </c>
      <c r="B64" s="330" t="s">
        <v>398</v>
      </c>
      <c r="C64" s="344" t="s">
        <v>397</v>
      </c>
      <c r="D64" s="332">
        <v>30</v>
      </c>
      <c r="E64" s="2029">
        <v>203.36</v>
      </c>
      <c r="F64" s="332">
        <f t="shared" si="4"/>
        <v>7320.96</v>
      </c>
      <c r="G64" s="2471"/>
      <c r="H64" s="332">
        <v>0</v>
      </c>
      <c r="I64" s="332">
        <v>203.36</v>
      </c>
      <c r="J64" s="332">
        <v>7320.96</v>
      </c>
      <c r="K64" s="2471"/>
    </row>
    <row r="65" spans="1:15" s="345" customFormat="1" ht="135" x14ac:dyDescent="0.25">
      <c r="A65" s="349" t="s">
        <v>699</v>
      </c>
      <c r="B65" s="330" t="s">
        <v>399</v>
      </c>
      <c r="C65" s="344" t="s">
        <v>397</v>
      </c>
      <c r="D65" s="332">
        <v>30</v>
      </c>
      <c r="E65" s="2029">
        <v>150</v>
      </c>
      <c r="F65" s="332">
        <f t="shared" si="4"/>
        <v>5400</v>
      </c>
      <c r="G65" s="2471"/>
      <c r="H65" s="332">
        <v>67</v>
      </c>
      <c r="I65" s="332">
        <v>150</v>
      </c>
      <c r="J65" s="332">
        <v>5400</v>
      </c>
      <c r="K65" s="2471"/>
    </row>
    <row r="66" spans="1:15" s="345" customFormat="1" ht="30" x14ac:dyDescent="0.25">
      <c r="A66" s="349" t="s">
        <v>700</v>
      </c>
      <c r="B66" s="330" t="s">
        <v>400</v>
      </c>
      <c r="C66" s="344" t="s">
        <v>397</v>
      </c>
      <c r="D66" s="332">
        <v>15</v>
      </c>
      <c r="E66" s="2029">
        <v>366.67</v>
      </c>
      <c r="F66" s="332">
        <f t="shared" si="4"/>
        <v>6600.06</v>
      </c>
      <c r="G66" s="2472"/>
      <c r="H66" s="332">
        <v>67</v>
      </c>
      <c r="I66" s="332">
        <v>366.67</v>
      </c>
      <c r="J66" s="332">
        <v>6600.06</v>
      </c>
      <c r="K66" s="2472"/>
    </row>
    <row r="67" spans="1:15" s="345" customFormat="1" x14ac:dyDescent="0.25">
      <c r="A67" s="329" t="s">
        <v>187</v>
      </c>
      <c r="B67" s="330" t="s">
        <v>402</v>
      </c>
      <c r="C67" s="344" t="s">
        <v>373</v>
      </c>
      <c r="D67" s="332" t="s">
        <v>373</v>
      </c>
      <c r="E67" s="332" t="s">
        <v>373</v>
      </c>
      <c r="F67" s="332">
        <f>SUM(F68:F71)</f>
        <v>0</v>
      </c>
      <c r="G67" s="332"/>
      <c r="H67" s="332" t="s">
        <v>373</v>
      </c>
      <c r="I67" s="332" t="s">
        <v>373</v>
      </c>
      <c r="J67" s="332">
        <v>0</v>
      </c>
      <c r="K67" s="332"/>
    </row>
    <row r="68" spans="1:15" s="345" customFormat="1" x14ac:dyDescent="0.25">
      <c r="A68" s="329" t="s">
        <v>701</v>
      </c>
      <c r="B68" s="330" t="s">
        <v>403</v>
      </c>
      <c r="C68" s="344" t="s">
        <v>75</v>
      </c>
      <c r="D68" s="332"/>
      <c r="E68" s="342"/>
      <c r="F68" s="332">
        <f>D68*E68*1.18</f>
        <v>0</v>
      </c>
      <c r="G68" s="332"/>
      <c r="H68" s="332"/>
      <c r="I68" s="342"/>
      <c r="J68" s="332">
        <v>0</v>
      </c>
      <c r="K68" s="332"/>
    </row>
    <row r="69" spans="1:15" s="345" customFormat="1" x14ac:dyDescent="0.25">
      <c r="A69" s="329" t="s">
        <v>702</v>
      </c>
      <c r="B69" s="330" t="s">
        <v>404</v>
      </c>
      <c r="C69" s="344" t="s">
        <v>75</v>
      </c>
      <c r="D69" s="332"/>
      <c r="E69" s="342"/>
      <c r="F69" s="332">
        <f t="shared" ref="F69:F71" si="5">D69*E69*1.18</f>
        <v>0</v>
      </c>
      <c r="G69" s="332"/>
      <c r="H69" s="332"/>
      <c r="I69" s="342"/>
      <c r="J69" s="332">
        <v>0</v>
      </c>
      <c r="K69" s="332"/>
    </row>
    <row r="70" spans="1:15" s="345" customFormat="1" x14ac:dyDescent="0.25">
      <c r="A70" s="329" t="s">
        <v>703</v>
      </c>
      <c r="B70" s="330" t="s">
        <v>405</v>
      </c>
      <c r="C70" s="344" t="s">
        <v>75</v>
      </c>
      <c r="D70" s="332"/>
      <c r="E70" s="342"/>
      <c r="F70" s="332">
        <f t="shared" si="5"/>
        <v>0</v>
      </c>
      <c r="G70" s="332"/>
      <c r="H70" s="332"/>
      <c r="I70" s="342"/>
      <c r="J70" s="332">
        <v>0</v>
      </c>
      <c r="K70" s="332"/>
    </row>
    <row r="71" spans="1:15" s="345" customFormat="1" x14ac:dyDescent="0.25">
      <c r="A71" s="329" t="s">
        <v>704</v>
      </c>
      <c r="B71" s="330" t="s">
        <v>406</v>
      </c>
      <c r="C71" s="344" t="s">
        <v>75</v>
      </c>
      <c r="D71" s="332"/>
      <c r="E71" s="342"/>
      <c r="F71" s="332">
        <f t="shared" si="5"/>
        <v>0</v>
      </c>
      <c r="G71" s="332"/>
      <c r="H71" s="332"/>
      <c r="I71" s="342"/>
      <c r="J71" s="332">
        <v>0</v>
      </c>
      <c r="K71" s="332"/>
    </row>
    <row r="72" spans="1:15" s="345" customFormat="1" ht="30" x14ac:dyDescent="0.25">
      <c r="A72" s="329" t="s">
        <v>705</v>
      </c>
      <c r="B72" s="330" t="s">
        <v>384</v>
      </c>
      <c r="C72" s="344" t="s">
        <v>50</v>
      </c>
      <c r="D72" s="332">
        <v>1</v>
      </c>
      <c r="E72" s="332">
        <v>1500</v>
      </c>
      <c r="F72" s="332">
        <f>D72*E72</f>
        <v>1500</v>
      </c>
      <c r="G72" s="332"/>
      <c r="H72" s="332">
        <v>1</v>
      </c>
      <c r="I72" s="332">
        <v>1500</v>
      </c>
      <c r="J72" s="332">
        <v>1500</v>
      </c>
      <c r="K72" s="332"/>
    </row>
    <row r="73" spans="1:15" s="305" customFormat="1" ht="15" customHeight="1" x14ac:dyDescent="0.25">
      <c r="A73" s="329" t="s">
        <v>706</v>
      </c>
      <c r="B73" s="330" t="s">
        <v>707</v>
      </c>
      <c r="C73" s="344"/>
      <c r="D73" s="332"/>
      <c r="E73" s="332"/>
      <c r="F73" s="332">
        <f>D73*E73</f>
        <v>0</v>
      </c>
      <c r="G73" s="332"/>
      <c r="H73" s="332"/>
      <c r="I73" s="332"/>
      <c r="J73" s="332">
        <v>0</v>
      </c>
      <c r="K73" s="332"/>
      <c r="L73" s="345"/>
      <c r="M73" s="345"/>
      <c r="N73" s="345"/>
      <c r="O73" s="345"/>
    </row>
    <row r="74" spans="1:15" s="345" customFormat="1" ht="15" customHeight="1" x14ac:dyDescent="0.25">
      <c r="A74" s="329" t="s">
        <v>708</v>
      </c>
      <c r="B74" s="330" t="s">
        <v>709</v>
      </c>
      <c r="C74" s="344"/>
      <c r="D74" s="332"/>
      <c r="E74" s="332" t="s">
        <v>373</v>
      </c>
      <c r="F74" s="332"/>
      <c r="G74" s="348"/>
      <c r="H74" s="332" t="s">
        <v>373</v>
      </c>
      <c r="I74" s="332" t="s">
        <v>373</v>
      </c>
      <c r="J74" s="332"/>
      <c r="K74" s="348"/>
    </row>
    <row r="75" spans="1:15" s="345" customFormat="1" ht="30" x14ac:dyDescent="0.25">
      <c r="A75" s="329" t="s">
        <v>710</v>
      </c>
      <c r="B75" s="330" t="s">
        <v>587</v>
      </c>
      <c r="C75" s="344"/>
      <c r="D75" s="332"/>
      <c r="E75" s="332" t="s">
        <v>373</v>
      </c>
      <c r="F75" s="332"/>
      <c r="G75" s="348"/>
      <c r="H75" s="332" t="s">
        <v>373</v>
      </c>
      <c r="I75" s="332" t="s">
        <v>373</v>
      </c>
      <c r="J75" s="332"/>
      <c r="K75" s="348"/>
    </row>
    <row r="76" spans="1:15" s="345" customFormat="1" ht="15" customHeight="1" x14ac:dyDescent="0.25">
      <c r="A76" s="329" t="s">
        <v>711</v>
      </c>
      <c r="B76" s="330" t="s">
        <v>1709</v>
      </c>
      <c r="C76" s="344"/>
      <c r="D76" s="332"/>
      <c r="E76" s="332"/>
      <c r="F76" s="332">
        <v>8300</v>
      </c>
      <c r="G76" s="348"/>
      <c r="H76" s="332" t="s">
        <v>373</v>
      </c>
      <c r="I76" s="332"/>
      <c r="J76" s="332">
        <v>8300</v>
      </c>
      <c r="K76" s="348"/>
    </row>
    <row r="77" spans="1:15" s="345" customFormat="1" x14ac:dyDescent="0.25">
      <c r="A77" s="329" t="s">
        <v>712</v>
      </c>
      <c r="B77" s="330" t="s">
        <v>713</v>
      </c>
      <c r="C77" s="344"/>
      <c r="D77" s="332"/>
      <c r="E77" s="332"/>
      <c r="F77" s="332">
        <f t="shared" ref="F77:F92" si="6">D77*E77</f>
        <v>0</v>
      </c>
      <c r="G77" s="332"/>
      <c r="H77" s="332"/>
      <c r="I77" s="332"/>
      <c r="J77" s="332">
        <v>0</v>
      </c>
      <c r="K77" s="332"/>
    </row>
    <row r="78" spans="1:15" s="345" customFormat="1" x14ac:dyDescent="0.25">
      <c r="A78" s="329" t="s">
        <v>714</v>
      </c>
      <c r="B78" s="330" t="s">
        <v>664</v>
      </c>
      <c r="C78" s="344"/>
      <c r="D78" s="332"/>
      <c r="E78" s="332"/>
      <c r="F78" s="332">
        <f t="shared" si="6"/>
        <v>0</v>
      </c>
      <c r="G78" s="332"/>
      <c r="H78" s="332"/>
      <c r="I78" s="332"/>
      <c r="J78" s="332">
        <v>0</v>
      </c>
      <c r="K78" s="332"/>
    </row>
    <row r="79" spans="1:15" s="345" customFormat="1" x14ac:dyDescent="0.25">
      <c r="A79" s="329" t="s">
        <v>715</v>
      </c>
      <c r="B79" s="330" t="s">
        <v>664</v>
      </c>
      <c r="C79" s="344"/>
      <c r="D79" s="332"/>
      <c r="E79" s="332"/>
      <c r="F79" s="332">
        <f t="shared" si="6"/>
        <v>0</v>
      </c>
      <c r="G79" s="332"/>
      <c r="H79" s="332"/>
      <c r="I79" s="332"/>
      <c r="J79" s="332">
        <v>0</v>
      </c>
      <c r="K79" s="332"/>
      <c r="L79" s="37"/>
      <c r="M79" s="37"/>
      <c r="N79" s="37"/>
      <c r="O79" s="37"/>
    </row>
    <row r="80" spans="1:15" s="345" customFormat="1" x14ac:dyDescent="0.25">
      <c r="A80" s="329" t="s">
        <v>716</v>
      </c>
      <c r="B80" s="330" t="s">
        <v>664</v>
      </c>
      <c r="C80" s="344"/>
      <c r="D80" s="332"/>
      <c r="E80" s="332"/>
      <c r="F80" s="332">
        <f t="shared" si="6"/>
        <v>0</v>
      </c>
      <c r="G80" s="332"/>
      <c r="H80" s="332"/>
      <c r="I80" s="332"/>
      <c r="J80" s="332">
        <v>0</v>
      </c>
      <c r="K80" s="332"/>
      <c r="L80" s="37"/>
      <c r="M80" s="37"/>
      <c r="N80" s="37"/>
      <c r="O80" s="37"/>
    </row>
    <row r="81" spans="1:15" s="345" customFormat="1" x14ac:dyDescent="0.25">
      <c r="A81" s="329" t="s">
        <v>717</v>
      </c>
      <c r="B81" s="330" t="s">
        <v>664</v>
      </c>
      <c r="C81" s="344"/>
      <c r="D81" s="332"/>
      <c r="E81" s="332"/>
      <c r="F81" s="332">
        <f t="shared" si="6"/>
        <v>0</v>
      </c>
      <c r="G81" s="332"/>
      <c r="H81" s="332"/>
      <c r="I81" s="332"/>
      <c r="J81" s="332">
        <v>0</v>
      </c>
      <c r="K81" s="332"/>
      <c r="L81" s="37"/>
      <c r="M81" s="37"/>
      <c r="N81" s="37"/>
      <c r="O81" s="37"/>
    </row>
    <row r="82" spans="1:15" s="345" customFormat="1" x14ac:dyDescent="0.25">
      <c r="A82" s="329" t="s">
        <v>718</v>
      </c>
      <c r="B82" s="330" t="s">
        <v>664</v>
      </c>
      <c r="C82" s="344"/>
      <c r="D82" s="332"/>
      <c r="E82" s="332"/>
      <c r="F82" s="332">
        <f t="shared" si="6"/>
        <v>0</v>
      </c>
      <c r="G82" s="332"/>
      <c r="H82" s="332"/>
      <c r="I82" s="332"/>
      <c r="J82" s="332">
        <v>0</v>
      </c>
      <c r="K82" s="332"/>
      <c r="L82" s="37"/>
      <c r="M82" s="37"/>
      <c r="N82" s="37"/>
      <c r="O82" s="37"/>
    </row>
    <row r="83" spans="1:15" s="345" customFormat="1" x14ac:dyDescent="0.25">
      <c r="A83" s="329" t="s">
        <v>719</v>
      </c>
      <c r="B83" s="330" t="s">
        <v>664</v>
      </c>
      <c r="C83" s="344"/>
      <c r="D83" s="332"/>
      <c r="E83" s="332"/>
      <c r="F83" s="332">
        <f t="shared" si="6"/>
        <v>0</v>
      </c>
      <c r="G83" s="332"/>
      <c r="H83" s="332"/>
      <c r="I83" s="332"/>
      <c r="J83" s="332">
        <v>0</v>
      </c>
      <c r="K83" s="332"/>
      <c r="L83" s="37"/>
      <c r="M83" s="37"/>
      <c r="N83" s="37"/>
      <c r="O83" s="37"/>
    </row>
    <row r="84" spans="1:15" s="345" customFormat="1" x14ac:dyDescent="0.25">
      <c r="A84" s="329" t="s">
        <v>720</v>
      </c>
      <c r="B84" s="330" t="s">
        <v>664</v>
      </c>
      <c r="C84" s="344"/>
      <c r="D84" s="332"/>
      <c r="E84" s="332"/>
      <c r="F84" s="332">
        <f t="shared" si="6"/>
        <v>0</v>
      </c>
      <c r="G84" s="332"/>
      <c r="H84" s="332"/>
      <c r="I84" s="332"/>
      <c r="J84" s="332">
        <v>0</v>
      </c>
      <c r="K84" s="332"/>
      <c r="L84" s="37"/>
      <c r="M84" s="37"/>
      <c r="N84" s="37"/>
      <c r="O84" s="37"/>
    </row>
    <row r="85" spans="1:15" s="345" customFormat="1" x14ac:dyDescent="0.25">
      <c r="A85" s="329" t="s">
        <v>721</v>
      </c>
      <c r="B85" s="330" t="s">
        <v>664</v>
      </c>
      <c r="C85" s="344"/>
      <c r="D85" s="332"/>
      <c r="E85" s="332"/>
      <c r="F85" s="332">
        <f t="shared" si="6"/>
        <v>0</v>
      </c>
      <c r="G85" s="332"/>
      <c r="H85" s="332"/>
      <c r="I85" s="332"/>
      <c r="J85" s="332">
        <v>0</v>
      </c>
      <c r="K85" s="332"/>
      <c r="L85" s="37"/>
      <c r="M85" s="37"/>
      <c r="N85" s="37"/>
      <c r="O85" s="37"/>
    </row>
    <row r="86" spans="1:15" s="345" customFormat="1" x14ac:dyDescent="0.25">
      <c r="A86" s="329" t="s">
        <v>722</v>
      </c>
      <c r="B86" s="330" t="s">
        <v>664</v>
      </c>
      <c r="C86" s="344"/>
      <c r="D86" s="332"/>
      <c r="E86" s="332"/>
      <c r="F86" s="332">
        <f t="shared" si="6"/>
        <v>0</v>
      </c>
      <c r="G86" s="332"/>
      <c r="H86" s="332"/>
      <c r="I86" s="332"/>
      <c r="J86" s="332">
        <v>0</v>
      </c>
      <c r="K86" s="332"/>
      <c r="L86" s="37"/>
      <c r="M86" s="37"/>
      <c r="N86" s="37"/>
      <c r="O86" s="37"/>
    </row>
    <row r="87" spans="1:15" s="345" customFormat="1" x14ac:dyDescent="0.25">
      <c r="A87" s="329" t="s">
        <v>723</v>
      </c>
      <c r="B87" s="330" t="s">
        <v>664</v>
      </c>
      <c r="C87" s="344"/>
      <c r="D87" s="332"/>
      <c r="E87" s="332"/>
      <c r="F87" s="332">
        <f t="shared" si="6"/>
        <v>0</v>
      </c>
      <c r="G87" s="332"/>
      <c r="H87" s="332"/>
      <c r="I87" s="332"/>
      <c r="J87" s="332">
        <v>0</v>
      </c>
      <c r="K87" s="332"/>
      <c r="L87" s="37"/>
      <c r="M87" s="37"/>
      <c r="N87" s="37"/>
      <c r="O87" s="37"/>
    </row>
    <row r="88" spans="1:15" s="345" customFormat="1" x14ac:dyDescent="0.25">
      <c r="A88" s="329" t="s">
        <v>724</v>
      </c>
      <c r="B88" s="330" t="s">
        <v>664</v>
      </c>
      <c r="C88" s="344"/>
      <c r="D88" s="332"/>
      <c r="E88" s="332"/>
      <c r="F88" s="332">
        <f t="shared" si="6"/>
        <v>0</v>
      </c>
      <c r="G88" s="332"/>
      <c r="H88" s="332"/>
      <c r="I88" s="332"/>
      <c r="J88" s="332">
        <v>0</v>
      </c>
      <c r="K88" s="332"/>
      <c r="L88" s="37"/>
      <c r="M88" s="37"/>
      <c r="N88" s="37"/>
      <c r="O88" s="37"/>
    </row>
    <row r="89" spans="1:15" s="345" customFormat="1" x14ac:dyDescent="0.25">
      <c r="A89" s="329" t="s">
        <v>725</v>
      </c>
      <c r="B89" s="330" t="s">
        <v>664</v>
      </c>
      <c r="C89" s="344"/>
      <c r="D89" s="332"/>
      <c r="E89" s="332"/>
      <c r="F89" s="332">
        <f t="shared" si="6"/>
        <v>0</v>
      </c>
      <c r="G89" s="332"/>
      <c r="H89" s="332"/>
      <c r="I89" s="332"/>
      <c r="J89" s="332">
        <v>0</v>
      </c>
      <c r="K89" s="332"/>
      <c r="L89" s="37"/>
      <c r="M89" s="37"/>
      <c r="N89" s="37"/>
      <c r="O89" s="37"/>
    </row>
    <row r="90" spans="1:15" s="345" customFormat="1" x14ac:dyDescent="0.25">
      <c r="A90" s="329" t="s">
        <v>726</v>
      </c>
      <c r="B90" s="330" t="s">
        <v>664</v>
      </c>
      <c r="C90" s="344"/>
      <c r="D90" s="332"/>
      <c r="E90" s="332"/>
      <c r="F90" s="332">
        <f t="shared" si="6"/>
        <v>0</v>
      </c>
      <c r="G90" s="332"/>
      <c r="H90" s="332"/>
      <c r="I90" s="332"/>
      <c r="J90" s="332">
        <v>0</v>
      </c>
      <c r="K90" s="332"/>
      <c r="L90" s="37"/>
      <c r="M90" s="37"/>
      <c r="N90" s="37"/>
      <c r="O90" s="37"/>
    </row>
    <row r="91" spans="1:15" s="345" customFormat="1" x14ac:dyDescent="0.25">
      <c r="A91" s="329" t="s">
        <v>727</v>
      </c>
      <c r="B91" s="330" t="s">
        <v>664</v>
      </c>
      <c r="C91" s="344"/>
      <c r="D91" s="332"/>
      <c r="E91" s="332"/>
      <c r="F91" s="332">
        <f t="shared" si="6"/>
        <v>0</v>
      </c>
      <c r="G91" s="332"/>
      <c r="H91" s="332"/>
      <c r="I91" s="332"/>
      <c r="J91" s="332">
        <v>0</v>
      </c>
      <c r="K91" s="332"/>
      <c r="L91" s="37"/>
      <c r="M91" s="37"/>
      <c r="N91" s="37"/>
      <c r="O91" s="37"/>
    </row>
    <row r="92" spans="1:15" s="345" customFormat="1" x14ac:dyDescent="0.25">
      <c r="A92" s="329" t="s">
        <v>728</v>
      </c>
      <c r="B92" s="330" t="s">
        <v>664</v>
      </c>
      <c r="C92" s="344"/>
      <c r="D92" s="332"/>
      <c r="E92" s="332"/>
      <c r="F92" s="332">
        <f t="shared" si="6"/>
        <v>0</v>
      </c>
      <c r="G92" s="332"/>
      <c r="H92" s="332"/>
      <c r="I92" s="332"/>
      <c r="J92" s="332">
        <v>0</v>
      </c>
      <c r="K92" s="332"/>
      <c r="L92" s="37"/>
      <c r="M92" s="37"/>
      <c r="N92" s="37"/>
      <c r="O92" s="37"/>
    </row>
    <row r="93" spans="1:15" s="345" customFormat="1" ht="14.25" x14ac:dyDescent="0.2">
      <c r="A93" s="324" t="s">
        <v>729</v>
      </c>
      <c r="B93" s="350" t="s">
        <v>730</v>
      </c>
      <c r="C93" s="343" t="s">
        <v>373</v>
      </c>
      <c r="D93" s="343" t="s">
        <v>373</v>
      </c>
      <c r="E93" s="343" t="s">
        <v>373</v>
      </c>
      <c r="F93" s="327">
        <f>SUM(F94:F104)</f>
        <v>0</v>
      </c>
      <c r="G93" s="341"/>
      <c r="H93" s="343" t="s">
        <v>373</v>
      </c>
      <c r="I93" s="343" t="s">
        <v>373</v>
      </c>
      <c r="J93" s="327">
        <v>0</v>
      </c>
      <c r="K93" s="341"/>
      <c r="L93" s="305"/>
      <c r="M93" s="305"/>
      <c r="N93" s="305"/>
      <c r="O93" s="305"/>
    </row>
    <row r="94" spans="1:15" s="37" customFormat="1" x14ac:dyDescent="0.25">
      <c r="A94" s="329" t="s">
        <v>194</v>
      </c>
      <c r="B94" s="330" t="s">
        <v>731</v>
      </c>
      <c r="C94" s="344"/>
      <c r="D94" s="332"/>
      <c r="E94" s="342"/>
      <c r="F94" s="332">
        <f>MROUND(D94*E94,100)</f>
        <v>0</v>
      </c>
      <c r="G94" s="333"/>
      <c r="H94" s="332"/>
      <c r="I94" s="342"/>
      <c r="J94" s="332">
        <v>0</v>
      </c>
      <c r="K94" s="333"/>
      <c r="L94" s="345"/>
      <c r="M94" s="345"/>
      <c r="N94" s="345"/>
      <c r="O94" s="345"/>
    </row>
    <row r="95" spans="1:15" s="37" customFormat="1" x14ac:dyDescent="0.25">
      <c r="A95" s="329" t="s">
        <v>196</v>
      </c>
      <c r="B95" s="330" t="s">
        <v>732</v>
      </c>
      <c r="C95" s="344"/>
      <c r="D95" s="332"/>
      <c r="E95" s="342"/>
      <c r="F95" s="332">
        <f t="shared" ref="F95:F104" si="7">MROUND(D95*E95,100)</f>
        <v>0</v>
      </c>
      <c r="G95" s="333"/>
      <c r="H95" s="332">
        <v>544</v>
      </c>
      <c r="I95" s="342"/>
      <c r="J95" s="332">
        <v>0</v>
      </c>
      <c r="K95" s="333"/>
      <c r="L95" s="345"/>
      <c r="M95" s="345"/>
      <c r="N95" s="345"/>
      <c r="O95" s="345"/>
    </row>
    <row r="96" spans="1:15" s="37" customFormat="1" x14ac:dyDescent="0.25">
      <c r="A96" s="329" t="s">
        <v>198</v>
      </c>
      <c r="B96" s="330" t="s">
        <v>733</v>
      </c>
      <c r="C96" s="344"/>
      <c r="D96" s="332"/>
      <c r="E96" s="342"/>
      <c r="F96" s="332">
        <f t="shared" si="7"/>
        <v>0</v>
      </c>
      <c r="G96" s="333"/>
      <c r="H96" s="332"/>
      <c r="I96" s="342"/>
      <c r="J96" s="332">
        <v>0</v>
      </c>
      <c r="K96" s="333"/>
      <c r="L96" s="345"/>
      <c r="M96" s="345"/>
      <c r="N96" s="345"/>
      <c r="O96" s="345"/>
    </row>
    <row r="97" spans="1:15" s="37" customFormat="1" ht="30" x14ac:dyDescent="0.25">
      <c r="A97" s="329" t="s">
        <v>200</v>
      </c>
      <c r="B97" s="330" t="s">
        <v>1927</v>
      </c>
      <c r="C97" s="344"/>
      <c r="D97" s="332"/>
      <c r="E97" s="342"/>
      <c r="F97" s="332">
        <f t="shared" si="7"/>
        <v>0</v>
      </c>
      <c r="G97" s="333"/>
      <c r="H97" s="332"/>
      <c r="I97" s="342"/>
      <c r="J97" s="332">
        <v>0</v>
      </c>
      <c r="K97" s="333"/>
      <c r="L97" s="345"/>
      <c r="M97" s="345"/>
      <c r="N97" s="345"/>
      <c r="O97" s="345"/>
    </row>
    <row r="98" spans="1:15" s="37" customFormat="1" ht="44.25" x14ac:dyDescent="0.25">
      <c r="A98" s="329" t="s">
        <v>202</v>
      </c>
      <c r="B98" s="330" t="s">
        <v>1928</v>
      </c>
      <c r="C98" s="344"/>
      <c r="D98" s="332"/>
      <c r="E98" s="342"/>
      <c r="F98" s="332">
        <f t="shared" si="7"/>
        <v>0</v>
      </c>
      <c r="G98" s="333"/>
      <c r="H98" s="332"/>
      <c r="I98" s="342"/>
      <c r="J98" s="332">
        <v>0</v>
      </c>
      <c r="K98" s="333"/>
      <c r="L98" s="345"/>
      <c r="M98" s="345"/>
      <c r="N98" s="345"/>
      <c r="O98" s="345"/>
    </row>
    <row r="99" spans="1:15" s="37" customFormat="1" ht="44.25" x14ac:dyDescent="0.25">
      <c r="A99" s="329" t="s">
        <v>204</v>
      </c>
      <c r="B99" s="330" t="s">
        <v>1929</v>
      </c>
      <c r="C99" s="344"/>
      <c r="D99" s="332"/>
      <c r="E99" s="342"/>
      <c r="F99" s="332">
        <f t="shared" si="7"/>
        <v>0</v>
      </c>
      <c r="G99" s="333"/>
      <c r="H99" s="332"/>
      <c r="I99" s="342"/>
      <c r="J99" s="332">
        <v>0</v>
      </c>
      <c r="K99" s="333"/>
      <c r="L99" s="345"/>
      <c r="M99" s="345"/>
      <c r="N99" s="345"/>
      <c r="O99" s="345"/>
    </row>
    <row r="100" spans="1:15" s="37" customFormat="1" ht="44.25" x14ac:dyDescent="0.25">
      <c r="A100" s="329" t="s">
        <v>207</v>
      </c>
      <c r="B100" s="330" t="s">
        <v>1930</v>
      </c>
      <c r="C100" s="344"/>
      <c r="D100" s="332"/>
      <c r="E100" s="342"/>
      <c r="F100" s="332">
        <f t="shared" si="7"/>
        <v>0</v>
      </c>
      <c r="G100" s="333"/>
      <c r="H100" s="332"/>
      <c r="I100" s="342"/>
      <c r="J100" s="332">
        <v>0</v>
      </c>
      <c r="K100" s="333"/>
      <c r="L100" s="345"/>
      <c r="M100" s="345"/>
      <c r="N100" s="345"/>
      <c r="O100" s="345"/>
    </row>
    <row r="101" spans="1:15" s="37" customFormat="1" ht="74.25" x14ac:dyDescent="0.25">
      <c r="A101" s="329" t="s">
        <v>209</v>
      </c>
      <c r="B101" s="317" t="s">
        <v>1931</v>
      </c>
      <c r="C101" s="344"/>
      <c r="D101" s="332"/>
      <c r="E101" s="342"/>
      <c r="F101" s="332">
        <f t="shared" si="7"/>
        <v>0</v>
      </c>
      <c r="G101" s="332"/>
      <c r="H101" s="332"/>
      <c r="I101" s="342"/>
      <c r="J101" s="332">
        <v>0</v>
      </c>
      <c r="K101" s="332"/>
      <c r="L101" s="345"/>
      <c r="M101" s="345"/>
      <c r="N101" s="345"/>
      <c r="O101" s="345"/>
    </row>
    <row r="102" spans="1:15" s="37" customFormat="1" x14ac:dyDescent="0.25">
      <c r="A102" s="329" t="s">
        <v>211</v>
      </c>
      <c r="B102" s="330"/>
      <c r="C102" s="344"/>
      <c r="D102" s="332"/>
      <c r="E102" s="342"/>
      <c r="F102" s="332">
        <f t="shared" si="7"/>
        <v>0</v>
      </c>
      <c r="G102" s="332"/>
      <c r="H102" s="332"/>
      <c r="I102" s="342"/>
      <c r="J102" s="332">
        <v>0</v>
      </c>
      <c r="K102" s="332"/>
      <c r="L102" s="345"/>
      <c r="M102" s="345"/>
      <c r="N102" s="345"/>
      <c r="O102" s="345"/>
    </row>
    <row r="103" spans="1:15" s="37" customFormat="1" x14ac:dyDescent="0.25">
      <c r="A103" s="329" t="s">
        <v>214</v>
      </c>
      <c r="B103" s="330"/>
      <c r="C103" s="344"/>
      <c r="D103" s="332"/>
      <c r="E103" s="342"/>
      <c r="F103" s="332">
        <f t="shared" si="7"/>
        <v>0</v>
      </c>
      <c r="G103" s="332"/>
      <c r="H103" s="332"/>
      <c r="I103" s="342"/>
      <c r="J103" s="332">
        <v>0</v>
      </c>
      <c r="K103" s="332"/>
      <c r="L103" s="345"/>
      <c r="M103" s="345"/>
      <c r="N103" s="345"/>
      <c r="O103" s="345"/>
    </row>
    <row r="104" spans="1:15" s="37" customFormat="1" x14ac:dyDescent="0.25">
      <c r="A104" s="329" t="s">
        <v>216</v>
      </c>
      <c r="B104" s="330"/>
      <c r="C104" s="344"/>
      <c r="D104" s="332"/>
      <c r="E104" s="342"/>
      <c r="F104" s="332">
        <f t="shared" si="7"/>
        <v>0</v>
      </c>
      <c r="G104" s="332"/>
      <c r="H104" s="332"/>
      <c r="I104" s="342"/>
      <c r="J104" s="332">
        <v>0</v>
      </c>
      <c r="K104" s="332"/>
      <c r="L104" s="345"/>
      <c r="M104" s="345"/>
      <c r="N104" s="345"/>
      <c r="O104" s="345"/>
    </row>
    <row r="105" spans="1:15" s="37" customFormat="1" ht="12.75" x14ac:dyDescent="0.2">
      <c r="A105" s="660"/>
      <c r="B105" s="660"/>
      <c r="C105" s="660"/>
      <c r="D105" s="660"/>
      <c r="E105" s="660"/>
      <c r="F105" s="660"/>
      <c r="G105" s="660"/>
      <c r="H105" s="660"/>
      <c r="I105" s="660"/>
      <c r="J105" s="660"/>
      <c r="K105" s="660"/>
      <c r="L105" s="660"/>
      <c r="M105" s="660"/>
      <c r="N105" s="660"/>
      <c r="O105" s="660"/>
    </row>
  </sheetData>
  <customSheetViews>
    <customSheetView guid="{30716F4C-E2EB-4CBA-BC4C-E3731007C035}" scale="70" fitToPage="1">
      <selection activeCell="B23" sqref="B23"/>
      <pageMargins left="0" right="0" top="0" bottom="0" header="0.31496062992125984" footer="0.31496062992125984"/>
      <pageSetup paperSize="9" scale="42" fitToHeight="2" orientation="landscape" r:id="rId1"/>
    </customSheetView>
    <customSheetView guid="{4660ED57-C31A-43C4-A05C-DF263EC238D0}" scale="70" fitToPage="1">
      <selection activeCell="B23" sqref="B23"/>
      <pageMargins left="0" right="0" top="0" bottom="0" header="0.31496062992125984" footer="0.31496062992125984"/>
      <pageSetup paperSize="9" scale="42" fitToHeight="2" orientation="landscape" r:id="rId2"/>
    </customSheetView>
    <customSheetView guid="{413FE589-EB44-4ED3-8D71-DDB7E5500C49}" scale="70" fitToPage="1" hiddenRows="1" topLeftCell="A137">
      <selection activeCell="B166" sqref="B166"/>
      <pageMargins left="0" right="0" top="0" bottom="0" header="0.31496062992125984" footer="0.31496062992125984"/>
      <pageSetup paperSize="9" scale="42" fitToHeight="2" orientation="landscape" r:id="rId3"/>
    </customSheetView>
    <customSheetView guid="{3811DC27-6C9C-4281-989A-478EAFEC2147}" scale="70" fitToPage="1" hiddenRows="1" topLeftCell="A14">
      <selection activeCell="B166" sqref="B166"/>
      <pageMargins left="0" right="0" top="0" bottom="0" header="0.31496062992125984" footer="0.31496062992125984"/>
      <pageSetup paperSize="9" scale="42" fitToHeight="2" orientation="landscape" r:id="rId4"/>
    </customSheetView>
    <customSheetView guid="{B38BA802-59E1-473D-82D6-51BB59191DC1}" scale="70" fitToPage="1" hiddenRows="1" topLeftCell="A137">
      <selection activeCell="B166" sqref="B166"/>
      <pageMargins left="0" right="0" top="0" bottom="0" header="0.31496062992125984" footer="0.31496062992125984"/>
      <pageSetup paperSize="9" scale="42" fitToHeight="2" orientation="landscape" r:id="rId5"/>
    </customSheetView>
    <customSheetView guid="{4DDEBF15-3C9F-44C3-B78F-AE382BE678C1}" scale="70" fitToPage="1" hiddenRows="1" topLeftCell="A14">
      <selection activeCell="K3" sqref="K3:S3"/>
      <pageMargins left="0" right="0" top="0" bottom="0" header="0.31496062992125984" footer="0.31496062992125984"/>
      <pageSetup paperSize="9" scale="42" fitToHeight="2" orientation="landscape" r:id="rId6"/>
    </customSheetView>
    <customSheetView guid="{B72699BC-299D-42B7-A978-9B23F399AA23}" scale="70" fitToPage="1" topLeftCell="A100">
      <selection activeCell="B132" sqref="B132"/>
      <pageMargins left="0" right="0" top="0" bottom="0" header="0.31496062992125984" footer="0.31496062992125984"/>
      <pageSetup paperSize="9" scale="42" fitToHeight="2" orientation="landscape" r:id="rId7"/>
    </customSheetView>
    <customSheetView guid="{0E06F122-7DC3-4CE3-AFC9-AD85662B9271}" scale="70" fitToPage="1">
      <selection activeCell="B23" sqref="B23"/>
      <pageMargins left="0" right="0" top="0" bottom="0" header="0.31496062992125984" footer="0.31496062992125984"/>
      <pageSetup paperSize="9" scale="42" fitToHeight="2" orientation="landscape" r:id="rId8"/>
    </customSheetView>
  </customSheetViews>
  <mergeCells count="10">
    <mergeCell ref="A1:G1"/>
    <mergeCell ref="A2:A3"/>
    <mergeCell ref="B2:B3"/>
    <mergeCell ref="C2:C3"/>
    <mergeCell ref="D2:G2"/>
    <mergeCell ref="A4:G4"/>
    <mergeCell ref="A6:C6"/>
    <mergeCell ref="G61:G66"/>
    <mergeCell ref="H2:K2"/>
    <mergeCell ref="K61:K66"/>
  </mergeCells>
  <pageMargins left="0" right="0" top="0" bottom="0" header="0.31496062992125984" footer="0.31496062992125984"/>
  <pageSetup paperSize="9" scale="42" fitToHeight="2" orientation="landscape" r:id="rId9"/>
  <legacyDrawing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CS30"/>
  <sheetViews>
    <sheetView topLeftCell="A21" zoomScale="75" zoomScaleNormal="75" workbookViewId="0">
      <selection activeCell="F16" sqref="F16:F17"/>
    </sheetView>
  </sheetViews>
  <sheetFormatPr defaultColWidth="9.140625" defaultRowHeight="12" x14ac:dyDescent="0.2"/>
  <cols>
    <col min="1" max="1" width="24.28515625" style="382" customWidth="1"/>
    <col min="2" max="2" width="13.28515625" style="382" customWidth="1"/>
    <col min="3" max="3" width="12" style="381" customWidth="1"/>
    <col min="4" max="4" width="13" style="381" customWidth="1"/>
    <col min="5" max="5" width="12" style="381" customWidth="1"/>
    <col min="6" max="6" width="11" style="381" customWidth="1"/>
    <col min="7" max="7" width="16" style="381" customWidth="1"/>
    <col min="8" max="8" width="15.85546875" style="384" customWidth="1"/>
    <col min="9" max="9" width="15" style="381" customWidth="1"/>
    <col min="10" max="10" width="16.85546875" style="381" customWidth="1"/>
    <col min="11" max="11" width="17.7109375" style="381" customWidth="1"/>
    <col min="12" max="12" width="12.28515625" style="381" customWidth="1"/>
    <col min="13" max="13" width="17.28515625" style="381" customWidth="1"/>
    <col min="14" max="15" width="17" style="381" customWidth="1"/>
    <col min="16" max="16" width="12.85546875" style="381" customWidth="1"/>
    <col min="17" max="17" width="13" style="381" customWidth="1"/>
    <col min="18" max="20" width="17.28515625" style="381" customWidth="1"/>
    <col min="21" max="21" width="12.7109375" style="381" customWidth="1"/>
    <col min="22" max="22" width="13.85546875" style="381" customWidth="1"/>
    <col min="23" max="26" width="17.28515625" style="381" customWidth="1"/>
    <col min="27" max="30" width="18.28515625" style="381" customWidth="1"/>
    <col min="31" max="32" width="17.28515625" style="381" customWidth="1"/>
    <col min="33" max="33" width="21.7109375" style="381" customWidth="1"/>
    <col min="34" max="34" width="14.85546875" style="381" customWidth="1"/>
    <col min="35" max="37" width="13.7109375" style="381" customWidth="1"/>
    <col min="38" max="38" width="17.42578125" style="381" customWidth="1"/>
    <col min="39" max="39" width="16" style="381" customWidth="1"/>
    <col min="40" max="40" width="16.85546875" style="381" customWidth="1"/>
    <col min="41" max="43" width="13.7109375" style="381" customWidth="1"/>
    <col min="44" max="44" width="17.5703125" style="381" customWidth="1"/>
    <col min="45" max="46" width="11" style="381" customWidth="1"/>
    <col min="47" max="47" width="11" style="383" customWidth="1"/>
    <col min="48" max="48" width="16" style="381" customWidth="1"/>
    <col min="49" max="49" width="12" style="381" customWidth="1"/>
    <col min="50" max="50" width="10" style="381" customWidth="1"/>
    <col min="51" max="52" width="12" style="381" customWidth="1"/>
    <col min="53" max="53" width="13.5703125" style="381" customWidth="1"/>
    <col min="54" max="54" width="14.140625" style="381" customWidth="1"/>
    <col min="55" max="55" width="15" style="381" customWidth="1"/>
    <col min="56" max="56" width="13.85546875" style="381" customWidth="1"/>
    <col min="57" max="57" width="13.5703125" style="381" customWidth="1"/>
    <col min="58" max="58" width="14.5703125" style="381" customWidth="1"/>
    <col min="59" max="61" width="12.28515625" style="383" customWidth="1"/>
    <col min="62" max="66" width="12.140625" style="381" customWidth="1"/>
    <col min="67" max="67" width="17.7109375" style="381" customWidth="1"/>
    <col min="68" max="70" width="12.42578125" style="381" customWidth="1"/>
    <col min="71" max="73" width="13.7109375" style="381" customWidth="1"/>
    <col min="74" max="76" width="12" style="381" customWidth="1"/>
    <col min="77" max="79" width="13.42578125" style="381" customWidth="1"/>
    <col min="80" max="82" width="11.28515625" style="381" customWidth="1"/>
    <col min="83" max="84" width="10.7109375" style="381" customWidth="1"/>
    <col min="85" max="85" width="13" style="381" customWidth="1"/>
    <col min="86" max="88" width="10.7109375" style="381" customWidth="1"/>
    <col min="89" max="89" width="12.42578125" style="381" customWidth="1"/>
    <col min="90" max="90" width="12.28515625" style="381" customWidth="1"/>
    <col min="91" max="93" width="10.7109375" style="381" customWidth="1"/>
    <col min="94" max="94" width="13.7109375" style="381" customWidth="1"/>
    <col min="95" max="95" width="12.140625" style="381" customWidth="1"/>
    <col min="96" max="96" width="16.7109375" style="381" customWidth="1"/>
    <col min="97" max="16384" width="9.140625" style="381"/>
  </cols>
  <sheetData>
    <row r="1" spans="1:97" s="29" customFormat="1" ht="15" customHeight="1" thickBot="1" x14ac:dyDescent="0.3">
      <c r="N1" s="2515" t="s">
        <v>867</v>
      </c>
      <c r="O1" s="2515"/>
      <c r="P1" s="2515"/>
      <c r="CM1" s="2515" t="s">
        <v>868</v>
      </c>
      <c r="CN1" s="2515"/>
      <c r="CO1" s="2515"/>
    </row>
    <row r="2" spans="1:97" s="569" customFormat="1" ht="37.5" customHeight="1" x14ac:dyDescent="0.2">
      <c r="A2" s="2493" t="s">
        <v>1078</v>
      </c>
      <c r="B2" s="2496" t="s">
        <v>1852</v>
      </c>
      <c r="C2" s="2497"/>
      <c r="D2" s="2497"/>
      <c r="E2" s="2497"/>
      <c r="F2" s="2498"/>
      <c r="G2" s="2502" t="s">
        <v>1219</v>
      </c>
      <c r="H2" s="2504" t="s">
        <v>1220</v>
      </c>
      <c r="I2" s="2487" t="s">
        <v>1229</v>
      </c>
      <c r="J2" s="2489" t="s">
        <v>1230</v>
      </c>
      <c r="K2" s="2516" t="s">
        <v>1231</v>
      </c>
      <c r="L2" s="2516" t="s">
        <v>1232</v>
      </c>
      <c r="M2" s="2516" t="s">
        <v>1233</v>
      </c>
      <c r="N2" s="2516" t="s">
        <v>1234</v>
      </c>
      <c r="O2" s="2516" t="s">
        <v>1235</v>
      </c>
      <c r="P2" s="2518" t="s">
        <v>1236</v>
      </c>
      <c r="Q2" s="2518" t="s">
        <v>1237</v>
      </c>
      <c r="R2" s="2518" t="s">
        <v>1238</v>
      </c>
      <c r="S2" s="2518" t="s">
        <v>1239</v>
      </c>
      <c r="T2" s="2518" t="s">
        <v>1240</v>
      </c>
      <c r="U2" s="2520" t="s">
        <v>1241</v>
      </c>
      <c r="V2" s="2520" t="s">
        <v>1242</v>
      </c>
      <c r="W2" s="2521" t="s">
        <v>1077</v>
      </c>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c r="CF2" s="561"/>
      <c r="CG2" s="561"/>
      <c r="CH2" s="561"/>
      <c r="CI2" s="561"/>
      <c r="CJ2" s="561"/>
      <c r="CK2" s="561"/>
      <c r="CL2" s="561"/>
      <c r="CM2" s="561"/>
      <c r="CN2" s="561"/>
      <c r="CO2" s="561"/>
      <c r="CP2" s="561"/>
      <c r="CQ2" s="561"/>
      <c r="CR2" s="561"/>
      <c r="CS2" s="561"/>
    </row>
    <row r="3" spans="1:97" s="569" customFormat="1" ht="41.25" customHeight="1" x14ac:dyDescent="0.2">
      <c r="A3" s="2494"/>
      <c r="B3" s="2499"/>
      <c r="C3" s="2500"/>
      <c r="D3" s="2500"/>
      <c r="E3" s="2500"/>
      <c r="F3" s="2501"/>
      <c r="G3" s="2503"/>
      <c r="H3" s="2505"/>
      <c r="I3" s="2488"/>
      <c r="J3" s="2490"/>
      <c r="K3" s="2517"/>
      <c r="L3" s="2517"/>
      <c r="M3" s="2517"/>
      <c r="N3" s="2517"/>
      <c r="O3" s="2517"/>
      <c r="P3" s="2519"/>
      <c r="Q3" s="2519"/>
      <c r="R3" s="2519"/>
      <c r="S3" s="2519"/>
      <c r="T3" s="2519"/>
      <c r="U3" s="2520"/>
      <c r="V3" s="2520"/>
      <c r="W3" s="2522"/>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c r="CF3" s="561"/>
      <c r="CG3" s="561"/>
      <c r="CH3" s="561"/>
      <c r="CI3" s="561"/>
      <c r="CJ3" s="561"/>
      <c r="CK3" s="561"/>
      <c r="CL3" s="561"/>
      <c r="CM3" s="561"/>
      <c r="CN3" s="561"/>
      <c r="CO3" s="561"/>
      <c r="CP3" s="561"/>
      <c r="CQ3" s="561"/>
      <c r="CR3" s="561"/>
      <c r="CS3" s="561"/>
    </row>
    <row r="4" spans="1:97" s="569" customFormat="1" ht="54.75" hidden="1" customHeight="1" x14ac:dyDescent="0.2">
      <c r="A4" s="2494"/>
      <c r="B4" s="2508" t="s">
        <v>517</v>
      </c>
      <c r="C4" s="2509"/>
      <c r="D4" s="2508" t="s">
        <v>518</v>
      </c>
      <c r="E4" s="2509"/>
      <c r="F4" s="2510" t="s">
        <v>1221</v>
      </c>
      <c r="G4" s="2503"/>
      <c r="H4" s="2505"/>
      <c r="I4" s="2488"/>
      <c r="J4" s="2490"/>
      <c r="K4" s="2517"/>
      <c r="L4" s="2517"/>
      <c r="M4" s="2517"/>
      <c r="N4" s="2517"/>
      <c r="O4" s="2517"/>
      <c r="P4" s="2519"/>
      <c r="Q4" s="2519"/>
      <c r="R4" s="2519"/>
      <c r="S4" s="2519"/>
      <c r="T4" s="2519"/>
      <c r="U4" s="2520"/>
      <c r="V4" s="2520"/>
      <c r="W4" s="2522"/>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c r="CF4" s="561"/>
      <c r="CG4" s="561"/>
      <c r="CH4" s="561"/>
      <c r="CI4" s="561"/>
      <c r="CJ4" s="561"/>
      <c r="CK4" s="561"/>
      <c r="CL4" s="561"/>
      <c r="CM4" s="561"/>
      <c r="CN4" s="561"/>
      <c r="CO4" s="561"/>
      <c r="CP4" s="561"/>
      <c r="CQ4" s="561"/>
      <c r="CR4" s="561"/>
      <c r="CS4" s="561"/>
    </row>
    <row r="5" spans="1:97" s="569" customFormat="1" ht="64.5" hidden="1" customHeight="1" x14ac:dyDescent="0.2">
      <c r="A5" s="2495"/>
      <c r="B5" s="829" t="s">
        <v>519</v>
      </c>
      <c r="C5" s="829" t="s">
        <v>520</v>
      </c>
      <c r="D5" s="829" t="s">
        <v>519</v>
      </c>
      <c r="E5" s="829" t="s">
        <v>520</v>
      </c>
      <c r="F5" s="2511"/>
      <c r="G5" s="2513" t="s">
        <v>1218</v>
      </c>
      <c r="H5" s="2514"/>
      <c r="I5" s="829" t="s">
        <v>1243</v>
      </c>
      <c r="J5" s="829" t="s">
        <v>1244</v>
      </c>
      <c r="K5" s="829" t="s">
        <v>1245</v>
      </c>
      <c r="L5" s="829" t="s">
        <v>1246</v>
      </c>
      <c r="M5" s="829" t="s">
        <v>1247</v>
      </c>
      <c r="N5" s="829" t="s">
        <v>1248</v>
      </c>
      <c r="O5" s="830" t="s">
        <v>1249</v>
      </c>
      <c r="P5" s="831" t="s">
        <v>1250</v>
      </c>
      <c r="Q5" s="831" t="s">
        <v>1251</v>
      </c>
      <c r="R5" s="831" t="s">
        <v>1252</v>
      </c>
      <c r="S5" s="831" t="s">
        <v>1253</v>
      </c>
      <c r="T5" s="831" t="s">
        <v>1254</v>
      </c>
      <c r="U5" s="832" t="s">
        <v>1255</v>
      </c>
      <c r="V5" s="832" t="s">
        <v>1256</v>
      </c>
      <c r="W5" s="2522"/>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row>
    <row r="6" spans="1:97" s="569" customFormat="1" ht="64.5" hidden="1" customHeight="1" x14ac:dyDescent="0.25">
      <c r="A6" s="833" t="s">
        <v>1079</v>
      </c>
      <c r="B6" s="1713"/>
      <c r="C6" s="1713"/>
      <c r="D6" s="1713"/>
      <c r="E6" s="1713"/>
      <c r="F6" s="2512"/>
      <c r="G6" s="1715"/>
      <c r="H6" s="1715"/>
      <c r="I6" s="1715"/>
      <c r="J6" s="834"/>
      <c r="K6" s="835"/>
      <c r="L6" s="835"/>
      <c r="M6" s="835"/>
      <c r="N6" s="835"/>
      <c r="O6" s="836"/>
      <c r="P6" s="837"/>
      <c r="Q6" s="854"/>
      <c r="R6" s="837"/>
      <c r="S6" s="837"/>
      <c r="T6" s="837"/>
      <c r="U6" s="837"/>
      <c r="V6" s="837"/>
      <c r="W6" s="838"/>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c r="CG6" s="561"/>
      <c r="CH6" s="561"/>
      <c r="CI6" s="561"/>
      <c r="CJ6" s="561"/>
      <c r="CK6" s="561"/>
      <c r="CL6" s="561"/>
      <c r="CM6" s="561"/>
      <c r="CN6" s="561"/>
      <c r="CO6" s="561"/>
      <c r="CP6" s="561"/>
      <c r="CQ6" s="561"/>
      <c r="CR6" s="561"/>
      <c r="CS6" s="561"/>
    </row>
    <row r="7" spans="1:97" s="569" customFormat="1" ht="33.75" hidden="1" customHeight="1" x14ac:dyDescent="0.2">
      <c r="A7" s="839" t="s">
        <v>521</v>
      </c>
      <c r="B7" s="409"/>
      <c r="C7" s="409"/>
      <c r="D7" s="1714"/>
      <c r="E7" s="409"/>
      <c r="F7" s="570"/>
      <c r="G7" s="409"/>
      <c r="H7" s="409"/>
      <c r="I7" s="871"/>
      <c r="J7" s="570"/>
      <c r="K7" s="570"/>
      <c r="L7" s="570"/>
      <c r="M7" s="570"/>
      <c r="N7" s="570"/>
      <c r="O7" s="840"/>
      <c r="P7" s="841"/>
      <c r="Q7" s="841"/>
      <c r="R7" s="842"/>
      <c r="S7" s="842"/>
      <c r="T7" s="842"/>
      <c r="U7" s="841"/>
      <c r="V7" s="841"/>
      <c r="W7" s="843">
        <f>CEILING(((B7*$B$6+C7*$C$6+D7*$D$6+E7*$E$6+G7*$G$6+H7*$H$6+P7*$P$6+I7*$I$6+Q7*$Q$6+$K$7*$K$6+$J$6*$J$7+$L$6*$L$7+$M$6*$M$7+$N$6*$N$7+$O$6*$O$7+$R$6*$R$7+$S$6*$S$7+$T$6*$T$7+$U$6*$U$7+$V$6*$V$7)*1.2),100)</f>
        <v>0</v>
      </c>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1"/>
      <c r="AY7" s="561"/>
      <c r="AZ7" s="561"/>
      <c r="BA7" s="561"/>
      <c r="BB7" s="561"/>
      <c r="BC7" s="561"/>
      <c r="BD7" s="561"/>
      <c r="BE7" s="561"/>
      <c r="BF7" s="561"/>
      <c r="BG7" s="561"/>
      <c r="BH7" s="561"/>
      <c r="BI7" s="561"/>
      <c r="BJ7" s="561"/>
      <c r="BK7" s="561"/>
      <c r="BL7" s="561"/>
      <c r="BM7" s="561"/>
      <c r="BN7" s="561"/>
      <c r="BO7" s="561"/>
      <c r="BP7" s="561"/>
      <c r="BQ7" s="561"/>
      <c r="BR7" s="561"/>
      <c r="BS7" s="561"/>
      <c r="BT7" s="561"/>
      <c r="BU7" s="561"/>
      <c r="BV7" s="561"/>
      <c r="BW7" s="561"/>
      <c r="BX7" s="561"/>
      <c r="BY7" s="561"/>
      <c r="BZ7" s="561"/>
      <c r="CA7" s="561"/>
      <c r="CB7" s="561"/>
      <c r="CC7" s="561"/>
      <c r="CD7" s="561"/>
      <c r="CE7" s="561"/>
      <c r="CF7" s="561"/>
      <c r="CG7" s="561"/>
      <c r="CH7" s="561"/>
      <c r="CI7" s="561"/>
      <c r="CJ7" s="561"/>
      <c r="CK7" s="561"/>
      <c r="CL7" s="561"/>
      <c r="CM7" s="561"/>
      <c r="CN7" s="561"/>
      <c r="CO7" s="561"/>
      <c r="CP7" s="561"/>
      <c r="CQ7" s="561"/>
      <c r="CR7" s="561"/>
      <c r="CS7" s="561"/>
    </row>
    <row r="8" spans="1:97" s="569" customFormat="1" ht="50.25" hidden="1" customHeight="1" x14ac:dyDescent="0.2">
      <c r="A8" s="839" t="s">
        <v>522</v>
      </c>
      <c r="B8" s="409"/>
      <c r="C8" s="409"/>
      <c r="D8" s="1714"/>
      <c r="E8" s="409"/>
      <c r="F8" s="570"/>
      <c r="G8" s="409"/>
      <c r="H8" s="409"/>
      <c r="I8" s="1716"/>
      <c r="J8" s="570"/>
      <c r="K8" s="570"/>
      <c r="L8" s="570"/>
      <c r="M8" s="570"/>
      <c r="N8" s="570"/>
      <c r="O8" s="840"/>
      <c r="P8" s="841"/>
      <c r="Q8" s="841"/>
      <c r="R8" s="842"/>
      <c r="S8" s="842"/>
      <c r="T8" s="842"/>
      <c r="U8" s="841"/>
      <c r="V8" s="841"/>
      <c r="W8" s="843">
        <f>CEILING(((B8*$B$6+C8*$C$6+D8*$D$6+E8*$E$6+G8*$G$6+H8*$H$6+P8*$P$6+I8*$I$6+Q8*$Q$6+$K$8*$K$6+$J$6*$J$8+$L$6*$L$8+$M$6*$M$8+$N$6*$N$8+$O$6*$O$8+$R$6*$R$8+$S$6*$S$8+$T$6*$T$8+$U$6*$U$8+$V$6*$V$8)*1.2),100)</f>
        <v>0</v>
      </c>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561"/>
      <c r="CO8" s="561"/>
      <c r="CP8" s="561"/>
      <c r="CQ8" s="561"/>
      <c r="CR8" s="561"/>
      <c r="CS8" s="561"/>
    </row>
    <row r="9" spans="1:97" s="569" customFormat="1" ht="42.75" customHeight="1" thickBot="1" x14ac:dyDescent="0.25">
      <c r="A9" s="844" t="s">
        <v>83</v>
      </c>
      <c r="B9" s="853"/>
      <c r="C9" s="853"/>
      <c r="D9" s="853"/>
      <c r="E9" s="853"/>
      <c r="F9" s="853"/>
      <c r="G9" s="853"/>
      <c r="H9" s="1717"/>
      <c r="I9" s="870"/>
      <c r="J9" s="847"/>
      <c r="K9" s="847"/>
      <c r="L9" s="847"/>
      <c r="M9" s="847"/>
      <c r="N9" s="845"/>
      <c r="O9" s="846"/>
      <c r="P9" s="847"/>
      <c r="Q9" s="870"/>
      <c r="R9" s="848"/>
      <c r="S9" s="848"/>
      <c r="T9" s="848"/>
      <c r="U9" s="849"/>
      <c r="V9" s="848"/>
      <c r="W9" s="843">
        <f>I30*1000</f>
        <v>373900.00000000006</v>
      </c>
      <c r="X9" s="850"/>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c r="BU9" s="561"/>
      <c r="BV9" s="561"/>
      <c r="BW9" s="561"/>
      <c r="BX9" s="561"/>
      <c r="BY9" s="561"/>
      <c r="BZ9" s="561"/>
      <c r="CA9" s="561"/>
      <c r="CB9" s="561"/>
      <c r="CC9" s="561"/>
      <c r="CD9" s="561"/>
      <c r="CE9" s="561"/>
      <c r="CF9" s="561"/>
      <c r="CG9" s="561"/>
      <c r="CH9" s="561"/>
      <c r="CI9" s="561"/>
      <c r="CJ9" s="561"/>
      <c r="CK9" s="561"/>
      <c r="CL9" s="561"/>
      <c r="CM9" s="561"/>
      <c r="CN9" s="561"/>
      <c r="CO9" s="561"/>
      <c r="CP9" s="561"/>
      <c r="CQ9" s="561"/>
      <c r="CR9" s="561"/>
      <c r="CS9" s="561"/>
    </row>
    <row r="10" spans="1:97" s="568" customFormat="1" ht="18" customHeight="1" x14ac:dyDescent="0.2">
      <c r="A10" s="562"/>
      <c r="B10" s="563"/>
      <c r="C10" s="562"/>
      <c r="D10" s="562"/>
      <c r="E10" s="562"/>
      <c r="F10" s="562"/>
      <c r="G10" s="562"/>
      <c r="H10" s="564"/>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1"/>
      <c r="AS10" s="566"/>
      <c r="AT10" s="566"/>
      <c r="AU10" s="566"/>
      <c r="AV10" s="566"/>
      <c r="AW10" s="566"/>
      <c r="AX10" s="566"/>
      <c r="AY10" s="566"/>
      <c r="AZ10" s="566"/>
      <c r="BA10" s="566"/>
      <c r="BB10" s="566"/>
      <c r="BC10" s="566"/>
      <c r="BD10" s="566"/>
      <c r="BE10" s="566"/>
      <c r="BF10" s="566"/>
      <c r="BG10" s="566"/>
      <c r="BH10" s="566"/>
      <c r="BI10" s="566"/>
      <c r="BJ10" s="566"/>
      <c r="BK10" s="566"/>
      <c r="BL10" s="566"/>
      <c r="BM10" s="566"/>
      <c r="BN10" s="566"/>
      <c r="BO10" s="566"/>
      <c r="BP10" s="566"/>
      <c r="BQ10" s="566"/>
      <c r="BR10" s="566"/>
      <c r="BS10" s="566"/>
      <c r="BT10" s="566"/>
      <c r="BU10" s="566"/>
      <c r="BV10" s="566"/>
      <c r="BW10" s="566"/>
      <c r="BX10" s="566"/>
      <c r="BY10" s="566"/>
      <c r="BZ10" s="566"/>
      <c r="CA10" s="566"/>
      <c r="CB10" s="566"/>
      <c r="CC10" s="566"/>
      <c r="CD10" s="566"/>
      <c r="CE10" s="566"/>
      <c r="CF10" s="566"/>
      <c r="CG10" s="566"/>
      <c r="CH10" s="566"/>
      <c r="CI10" s="566"/>
      <c r="CJ10" s="566"/>
      <c r="CK10" s="566"/>
      <c r="CL10" s="566"/>
      <c r="CM10" s="566"/>
      <c r="CN10" s="566"/>
      <c r="CO10" s="566"/>
      <c r="CP10" s="567"/>
      <c r="CQ10" s="567"/>
      <c r="CR10" s="561"/>
    </row>
    <row r="12" spans="1:97" ht="32.25" customHeight="1" x14ac:dyDescent="0.2">
      <c r="E12" s="381" t="s">
        <v>83</v>
      </c>
    </row>
    <row r="13" spans="1:97" ht="44.25" customHeight="1" x14ac:dyDescent="0.2">
      <c r="A13" s="2484" t="str">
        <f>B2</f>
        <v>Работники, подлежащие обязательному медицинскому осмотру 
в 2022 г.                                                                                                                                            МБУ ДО "СДЮТиЭ"</v>
      </c>
      <c r="B13" s="1709" t="s">
        <v>1224</v>
      </c>
      <c r="C13" s="1710" t="s">
        <v>1226</v>
      </c>
      <c r="D13" s="1710" t="s">
        <v>1223</v>
      </c>
      <c r="E13" s="828">
        <v>5</v>
      </c>
      <c r="F13" s="828">
        <v>4</v>
      </c>
      <c r="G13" s="828">
        <v>5</v>
      </c>
      <c r="H13" s="852">
        <v>6.1362000000000005</v>
      </c>
      <c r="I13" s="852">
        <v>30.681000000000004</v>
      </c>
    </row>
    <row r="14" spans="1:97" ht="44.25" customHeight="1" x14ac:dyDescent="0.2">
      <c r="A14" s="2485"/>
      <c r="B14" s="1709" t="s">
        <v>1224</v>
      </c>
      <c r="C14" s="1710" t="s">
        <v>1257</v>
      </c>
      <c r="D14" s="1710" t="s">
        <v>1223</v>
      </c>
      <c r="E14" s="828">
        <v>2</v>
      </c>
      <c r="F14" s="828">
        <v>2</v>
      </c>
      <c r="G14" s="828">
        <v>2</v>
      </c>
      <c r="H14" s="852">
        <v>7.1957000000000004</v>
      </c>
      <c r="I14" s="852">
        <v>14.391400000000001</v>
      </c>
    </row>
    <row r="15" spans="1:97" ht="44.25" customHeight="1" x14ac:dyDescent="0.2">
      <c r="A15" s="2485"/>
      <c r="B15" s="1709" t="s">
        <v>1224</v>
      </c>
      <c r="C15" s="1710" t="s">
        <v>1227</v>
      </c>
      <c r="D15" s="1710" t="s">
        <v>1223</v>
      </c>
      <c r="E15" s="828">
        <v>4</v>
      </c>
      <c r="F15" s="828">
        <v>4</v>
      </c>
      <c r="G15" s="828">
        <v>4</v>
      </c>
      <c r="H15" s="852">
        <v>6.1362000000000005</v>
      </c>
      <c r="I15" s="852">
        <v>24.544800000000002</v>
      </c>
    </row>
    <row r="16" spans="1:97" ht="44.25" customHeight="1" x14ac:dyDescent="0.2">
      <c r="A16" s="2485"/>
      <c r="B16" s="1709" t="s">
        <v>1224</v>
      </c>
      <c r="C16" s="1710" t="s">
        <v>1855</v>
      </c>
      <c r="D16" s="1710" t="s">
        <v>1223</v>
      </c>
      <c r="E16" s="2506">
        <v>2</v>
      </c>
      <c r="F16" s="2506">
        <v>1</v>
      </c>
      <c r="G16" s="2506">
        <v>1</v>
      </c>
      <c r="H16" s="2491">
        <v>7.1957000000000004</v>
      </c>
      <c r="I16" s="2491">
        <v>7.1957000000000004</v>
      </c>
    </row>
    <row r="17" spans="1:9" ht="44.25" customHeight="1" x14ac:dyDescent="0.2">
      <c r="A17" s="2485"/>
      <c r="B17" s="1709" t="s">
        <v>1224</v>
      </c>
      <c r="C17" s="1710" t="s">
        <v>1856</v>
      </c>
      <c r="D17" s="1710" t="s">
        <v>1223</v>
      </c>
      <c r="E17" s="2506"/>
      <c r="F17" s="2506"/>
      <c r="G17" s="2506"/>
      <c r="H17" s="2507"/>
      <c r="I17" s="2492"/>
    </row>
    <row r="18" spans="1:9" ht="44.25" customHeight="1" x14ac:dyDescent="0.2">
      <c r="A18" s="2485"/>
      <c r="B18" s="1709" t="s">
        <v>1224</v>
      </c>
      <c r="C18" s="2481" t="s">
        <v>1228</v>
      </c>
      <c r="D18" s="1710" t="s">
        <v>1223</v>
      </c>
      <c r="E18" s="872">
        <v>6</v>
      </c>
      <c r="F18" s="872">
        <v>4</v>
      </c>
      <c r="G18" s="872">
        <v>4</v>
      </c>
      <c r="H18" s="852">
        <v>8.2324999999999999</v>
      </c>
      <c r="I18" s="852">
        <v>32.93</v>
      </c>
    </row>
    <row r="19" spans="1:9" ht="44.25" customHeight="1" x14ac:dyDescent="0.2">
      <c r="A19" s="2485"/>
      <c r="B19" s="1710" t="s">
        <v>1853</v>
      </c>
      <c r="C19" s="2482"/>
      <c r="D19" s="1710" t="s">
        <v>1225</v>
      </c>
      <c r="E19" s="828">
        <v>0</v>
      </c>
      <c r="F19" s="828">
        <v>0</v>
      </c>
      <c r="G19" s="828">
        <v>0</v>
      </c>
      <c r="H19" s="828">
        <v>0</v>
      </c>
      <c r="I19" s="828">
        <v>0</v>
      </c>
    </row>
    <row r="20" spans="1:9" ht="45" x14ac:dyDescent="0.2">
      <c r="A20" s="2485"/>
      <c r="B20" s="1710" t="s">
        <v>1854</v>
      </c>
      <c r="C20" s="2483"/>
      <c r="D20" s="1710" t="s">
        <v>1223</v>
      </c>
      <c r="E20" s="1704">
        <v>0</v>
      </c>
      <c r="F20" s="1704">
        <v>0</v>
      </c>
      <c r="G20" s="1704">
        <v>0</v>
      </c>
      <c r="H20" s="852">
        <v>0</v>
      </c>
      <c r="I20" s="852">
        <v>0</v>
      </c>
    </row>
    <row r="21" spans="1:9" ht="45" x14ac:dyDescent="0.2">
      <c r="A21" s="2485"/>
      <c r="B21" s="1709" t="s">
        <v>1224</v>
      </c>
      <c r="C21" s="1710" t="s">
        <v>1545</v>
      </c>
      <c r="D21" s="1710" t="s">
        <v>1223</v>
      </c>
      <c r="E21" s="1704">
        <v>1</v>
      </c>
      <c r="F21" s="1704">
        <v>1</v>
      </c>
      <c r="G21" s="1704">
        <v>1</v>
      </c>
      <c r="H21" s="852">
        <v>7.1957000000000004</v>
      </c>
      <c r="I21" s="852">
        <v>7.1957000000000004</v>
      </c>
    </row>
    <row r="22" spans="1:9" ht="90" x14ac:dyDescent="0.2">
      <c r="A22" s="2485"/>
      <c r="B22" s="1709" t="s">
        <v>1224</v>
      </c>
      <c r="C22" s="1710" t="s">
        <v>1676</v>
      </c>
      <c r="D22" s="1710" t="s">
        <v>1223</v>
      </c>
      <c r="E22" s="1704">
        <v>1</v>
      </c>
      <c r="F22" s="1704">
        <v>1</v>
      </c>
      <c r="G22" s="1704">
        <v>1</v>
      </c>
      <c r="H22" s="852">
        <v>7.1957000000000004</v>
      </c>
      <c r="I22" s="852">
        <v>7.1957000000000004</v>
      </c>
    </row>
    <row r="23" spans="1:9" ht="120" x14ac:dyDescent="0.2">
      <c r="A23" s="2485"/>
      <c r="B23" s="1709" t="s">
        <v>1224</v>
      </c>
      <c r="C23" s="1710" t="s">
        <v>1677</v>
      </c>
      <c r="D23" s="1710" t="s">
        <v>1223</v>
      </c>
      <c r="E23" s="1704">
        <v>1</v>
      </c>
      <c r="F23" s="1704">
        <v>1</v>
      </c>
      <c r="G23" s="1704">
        <v>1</v>
      </c>
      <c r="H23" s="1701">
        <v>7.1957000000000004</v>
      </c>
      <c r="I23" s="1701">
        <v>7.1957000000000004</v>
      </c>
    </row>
    <row r="24" spans="1:9" ht="45" x14ac:dyDescent="0.2">
      <c r="A24" s="2485"/>
      <c r="B24" s="1709" t="s">
        <v>1224</v>
      </c>
      <c r="C24" s="1710" t="s">
        <v>1678</v>
      </c>
      <c r="D24" s="1710" t="s">
        <v>1223</v>
      </c>
      <c r="E24" s="1704">
        <v>5</v>
      </c>
      <c r="F24" s="1704">
        <v>3</v>
      </c>
      <c r="G24" s="1704">
        <v>3</v>
      </c>
      <c r="H24" s="1703">
        <v>7.1957000000000004</v>
      </c>
      <c r="I24" s="1702">
        <v>21.5871</v>
      </c>
    </row>
    <row r="25" spans="1:9" ht="75" x14ac:dyDescent="0.2">
      <c r="A25" s="2485"/>
      <c r="B25" s="1709" t="s">
        <v>1224</v>
      </c>
      <c r="C25" s="1710" t="s">
        <v>1679</v>
      </c>
      <c r="D25" s="1710" t="s">
        <v>1223</v>
      </c>
      <c r="E25" s="872">
        <v>23.83</v>
      </c>
      <c r="F25" s="872">
        <v>13</v>
      </c>
      <c r="G25" s="872">
        <v>21</v>
      </c>
      <c r="H25" s="852">
        <v>7.1957000000000004</v>
      </c>
      <c r="I25" s="852">
        <v>151.1097</v>
      </c>
    </row>
    <row r="26" spans="1:9" ht="45" x14ac:dyDescent="0.2">
      <c r="A26" s="2485"/>
      <c r="B26" s="1709" t="s">
        <v>1224</v>
      </c>
      <c r="C26" s="1710" t="s">
        <v>1680</v>
      </c>
      <c r="D26" s="1710" t="s">
        <v>1223</v>
      </c>
      <c r="E26" s="1704">
        <v>9.5</v>
      </c>
      <c r="F26" s="1704">
        <v>6</v>
      </c>
      <c r="G26" s="1704">
        <v>6</v>
      </c>
      <c r="H26" s="1704">
        <v>7.1957000000000004</v>
      </c>
      <c r="I26" s="1704">
        <v>43.174199999999999</v>
      </c>
    </row>
    <row r="27" spans="1:9" ht="45" x14ac:dyDescent="0.2">
      <c r="A27" s="2485"/>
      <c r="B27" s="1709" t="s">
        <v>1224</v>
      </c>
      <c r="C27" s="1710" t="s">
        <v>1857</v>
      </c>
      <c r="D27" s="1710" t="s">
        <v>1223</v>
      </c>
      <c r="E27" s="1704">
        <v>1</v>
      </c>
      <c r="F27" s="1704">
        <v>1</v>
      </c>
      <c r="G27" s="1704">
        <v>1</v>
      </c>
      <c r="H27" s="852">
        <v>6.1362000000000005</v>
      </c>
      <c r="I27" s="852">
        <v>6.1362000000000005</v>
      </c>
    </row>
    <row r="28" spans="1:9" ht="45" x14ac:dyDescent="0.2">
      <c r="A28" s="2485"/>
      <c r="B28" s="1709" t="s">
        <v>1224</v>
      </c>
      <c r="C28" s="1710" t="s">
        <v>1675</v>
      </c>
      <c r="D28" s="1710" t="s">
        <v>1223</v>
      </c>
      <c r="E28" s="1704">
        <v>1</v>
      </c>
      <c r="F28" s="1704">
        <v>1</v>
      </c>
      <c r="G28" s="1704">
        <v>1</v>
      </c>
      <c r="H28" s="852">
        <v>7.1957000000000004</v>
      </c>
      <c r="I28" s="852">
        <v>7.1957000000000004</v>
      </c>
    </row>
    <row r="29" spans="1:9" ht="45" x14ac:dyDescent="0.2">
      <c r="A29" s="2485"/>
      <c r="B29" s="1709" t="s">
        <v>1224</v>
      </c>
      <c r="C29" s="1710" t="s">
        <v>1858</v>
      </c>
      <c r="D29" s="1710" t="s">
        <v>1223</v>
      </c>
      <c r="E29" s="1704">
        <v>1</v>
      </c>
      <c r="F29" s="1704">
        <v>1</v>
      </c>
      <c r="G29" s="1704">
        <v>1</v>
      </c>
      <c r="H29" s="852">
        <v>7.1957000000000004</v>
      </c>
      <c r="I29" s="852">
        <v>7.1957000000000004</v>
      </c>
    </row>
    <row r="30" spans="1:9" ht="14.25" x14ac:dyDescent="0.2">
      <c r="A30" s="2486"/>
      <c r="B30" s="1711" t="s">
        <v>1212</v>
      </c>
      <c r="C30" s="1711"/>
      <c r="D30" s="1711"/>
      <c r="E30" s="1712">
        <v>65.33</v>
      </c>
      <c r="F30" s="1712">
        <v>44</v>
      </c>
      <c r="G30" s="1712">
        <v>53</v>
      </c>
      <c r="H30" s="851">
        <v>0</v>
      </c>
      <c r="I30" s="851">
        <v>373.90000000000003</v>
      </c>
    </row>
  </sheetData>
  <customSheetViews>
    <customSheetView guid="{30716F4C-E2EB-4CBA-BC4C-E3731007C035}" scale="75" fitToPage="1">
      <selection activeCell="W16" sqref="W16"/>
      <pageMargins left="0" right="0" top="0.15748031496062992" bottom="0.15748031496062992" header="0.31496062992125984" footer="0.31496062992125984"/>
      <pageSetup paperSize="9" fitToHeight="0" orientation="landscape" r:id="rId1"/>
    </customSheetView>
    <customSheetView guid="{4660ED57-C31A-43C4-A05C-DF263EC238D0}" scale="75" fitToPage="1">
      <selection activeCell="W16" sqref="W16"/>
      <pageMargins left="0" right="0" top="0.15748031496062992" bottom="0.15748031496062992" header="0.31496062992125984" footer="0.31496062992125984"/>
      <pageSetup paperSize="9" fitToHeight="0" orientation="landscape" r:id="rId2"/>
    </customSheetView>
    <customSheetView guid="{413FE589-EB44-4ED3-8D71-DDB7E5500C49}" scale="75" fitToPage="1" showAutoFilter="1" hiddenColumns="1" topLeftCell="A9">
      <selection activeCell="A28" sqref="A28:A29"/>
      <pageMargins left="0" right="0" top="0.15748031496062992" bottom="0.15748031496062992" header="0.31496062992125984" footer="0.31496062992125984"/>
      <pageSetup paperSize="9" fitToHeight="0" orientation="landscape" r:id="rId3"/>
      <autoFilter ref="A15:CR26">
        <filterColumn colId="44" showButton="0"/>
        <filterColumn colId="45" showButton="0"/>
        <filterColumn colId="58" showButton="0"/>
        <filterColumn colId="59" showButton="0"/>
        <filterColumn colId="67" showButton="0"/>
        <filterColumn colId="68" showButton="0"/>
        <filterColumn colId="73" showButton="0"/>
        <filterColumn colId="74" showButton="0"/>
        <filterColumn colId="79" showButton="0"/>
        <filterColumn colId="80" showButton="0"/>
        <filterColumn colId="85" showButton="0"/>
        <filterColumn colId="86" showButton="0"/>
        <filterColumn colId="90" showButton="0"/>
        <filterColumn colId="91" showButton="0"/>
      </autoFilter>
    </customSheetView>
    <customSheetView guid="{3811DC27-6C9C-4281-989A-478EAFEC2147}" scale="75" fitToPage="1" showAutoFilter="1" topLeftCell="A9">
      <selection activeCell="N36" sqref="N36"/>
      <pageMargins left="0" right="0" top="0.15748031496062992" bottom="0.15748031496062992" header="0.31496062992125984" footer="0.31496062992125984"/>
      <pageSetup paperSize="9" fitToHeight="0" orientation="landscape" r:id="rId4"/>
      <autoFilter ref="A15:CR26">
        <filterColumn colId="44" showButton="0"/>
        <filterColumn colId="45" showButton="0"/>
        <filterColumn colId="58" showButton="0"/>
        <filterColumn colId="59" showButton="0"/>
        <filterColumn colId="67" showButton="0"/>
        <filterColumn colId="68" showButton="0"/>
        <filterColumn colId="73" showButton="0"/>
        <filterColumn colId="74" showButton="0"/>
        <filterColumn colId="79" showButton="0"/>
        <filterColumn colId="80" showButton="0"/>
        <filterColumn colId="85" showButton="0"/>
        <filterColumn colId="86" showButton="0"/>
        <filterColumn colId="90" showButton="0"/>
        <filterColumn colId="91" showButton="0"/>
      </autoFilter>
    </customSheetView>
    <customSheetView guid="{B38BA802-59E1-473D-82D6-51BB59191DC1}" scale="75" fitToPage="1" showAutoFilter="1" hiddenColumns="1" topLeftCell="A9">
      <selection activeCell="A28" sqref="A28:A29"/>
      <pageMargins left="0" right="0" top="0.15748031496062992" bottom="0.15748031496062992" header="0.31496062992125984" footer="0.31496062992125984"/>
      <pageSetup paperSize="9" fitToHeight="0" orientation="landscape" r:id="rId5"/>
      <autoFilter ref="A15:CR26">
        <filterColumn colId="44" showButton="0"/>
        <filterColumn colId="45" showButton="0"/>
        <filterColumn colId="58" showButton="0"/>
        <filterColumn colId="59" showButton="0"/>
        <filterColumn colId="67" showButton="0"/>
        <filterColumn colId="68" showButton="0"/>
        <filterColumn colId="73" showButton="0"/>
        <filterColumn colId="74" showButton="0"/>
        <filterColumn colId="79" showButton="0"/>
        <filterColumn colId="80" showButton="0"/>
        <filterColumn colId="85" showButton="0"/>
        <filterColumn colId="86" showButton="0"/>
        <filterColumn colId="90" showButton="0"/>
        <filterColumn colId="91" showButton="0"/>
      </autoFilter>
    </customSheetView>
    <customSheetView guid="{4DDEBF15-3C9F-44C3-B78F-AE382BE678C1}" scale="75" fitToPage="1" showAutoFilter="1" hiddenColumns="1">
      <selection activeCell="CS18" sqref="CS18:CS22"/>
      <pageMargins left="0" right="0" top="0.15748031496062992" bottom="0.15748031496062992" header="0.31496062992125984" footer="0.31496062992125984"/>
      <pageSetup paperSize="9" scale="34" fitToHeight="0" orientation="landscape" r:id="rId6"/>
      <autoFilter ref="B1:CS1"/>
    </customSheetView>
    <customSheetView guid="{B72699BC-299D-42B7-A978-9B23F399AA23}" scale="75" fitToPage="1" topLeftCell="A22">
      <selection activeCell="K26" sqref="K26"/>
      <pageMargins left="0" right="0" top="0.15748031496062992" bottom="0.15748031496062992" header="0.31496062992125984" footer="0.31496062992125984"/>
      <pageSetup paperSize="9" fitToHeight="0" orientation="landscape" r:id="rId7"/>
    </customSheetView>
    <customSheetView guid="{0E06F122-7DC3-4CE3-AFC9-AD85662B9271}" scale="75" fitToPage="1" hiddenRows="1">
      <selection activeCell="A8" sqref="A4:XFD8"/>
      <pageMargins left="0" right="0" top="0.15748031496062992" bottom="0.15748031496062992" header="0.31496062992125984" footer="0.31496062992125984"/>
      <pageSetup paperSize="9" fitToHeight="0" orientation="landscape" r:id="rId8"/>
    </customSheetView>
  </customSheetViews>
  <mergeCells count="32">
    <mergeCell ref="G5:H5"/>
    <mergeCell ref="N1:P1"/>
    <mergeCell ref="CM1:CO1"/>
    <mergeCell ref="K2:K4"/>
    <mergeCell ref="L2:L4"/>
    <mergeCell ref="M2:M4"/>
    <mergeCell ref="N2:N4"/>
    <mergeCell ref="O2:O4"/>
    <mergeCell ref="P2:P4"/>
    <mergeCell ref="Q2:Q4"/>
    <mergeCell ref="R2:R4"/>
    <mergeCell ref="S2:S4"/>
    <mergeCell ref="T2:T4"/>
    <mergeCell ref="U2:U4"/>
    <mergeCell ref="V2:V4"/>
    <mergeCell ref="W2:W5"/>
    <mergeCell ref="C18:C20"/>
    <mergeCell ref="A13:A30"/>
    <mergeCell ref="I2:I4"/>
    <mergeCell ref="J2:J4"/>
    <mergeCell ref="I16:I17"/>
    <mergeCell ref="A2:A5"/>
    <mergeCell ref="B2:F3"/>
    <mergeCell ref="G2:G4"/>
    <mergeCell ref="H2:H4"/>
    <mergeCell ref="E16:E17"/>
    <mergeCell ref="H16:H17"/>
    <mergeCell ref="G16:G17"/>
    <mergeCell ref="F16:F17"/>
    <mergeCell ref="B4:C4"/>
    <mergeCell ref="D4:E4"/>
    <mergeCell ref="F4:F6"/>
  </mergeCells>
  <pageMargins left="0" right="0" top="0.15748031496062992" bottom="0.15748031496062992" header="0.31496062992125984" footer="0.31496062992125984"/>
  <pageSetup paperSize="9" fitToHeight="0" orientation="landscape" r:id="rId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X353"/>
  <sheetViews>
    <sheetView topLeftCell="A19" zoomScale="60" zoomScaleNormal="60" workbookViewId="0">
      <selection activeCell="F16" sqref="F16:F17"/>
    </sheetView>
  </sheetViews>
  <sheetFormatPr defaultColWidth="9.140625" defaultRowHeight="15" x14ac:dyDescent="0.25"/>
  <cols>
    <col min="1" max="1" width="9.140625" style="364"/>
    <col min="2" max="2" width="44" style="364" customWidth="1"/>
    <col min="3" max="3" width="16.42578125" style="363" customWidth="1"/>
    <col min="4" max="4" width="23.140625" style="363" customWidth="1"/>
    <col min="5" max="5" width="23.85546875" style="363" customWidth="1"/>
    <col min="6" max="7" width="23.140625" style="363" customWidth="1"/>
    <col min="8" max="8" width="14.85546875" style="363" bestFit="1" customWidth="1"/>
    <col min="9" max="9" width="14.7109375" style="363" bestFit="1" customWidth="1"/>
    <col min="10" max="10" width="17" style="363" customWidth="1"/>
    <col min="11" max="11" width="14.85546875" style="363" bestFit="1" customWidth="1"/>
    <col min="12" max="12" width="11.28515625" style="363" bestFit="1" customWidth="1"/>
    <col min="13" max="13" width="14.85546875" style="363" bestFit="1" customWidth="1"/>
    <col min="14" max="14" width="14.7109375" style="363" bestFit="1" customWidth="1"/>
    <col min="15" max="15" width="14.85546875" style="363" bestFit="1" customWidth="1"/>
    <col min="16" max="16" width="14.42578125" style="363" bestFit="1" customWidth="1"/>
    <col min="17" max="17" width="14.7109375" style="363" bestFit="1" customWidth="1"/>
    <col min="18" max="18" width="123.28515625" style="363" bestFit="1" customWidth="1"/>
    <col min="19" max="19" width="11.28515625" style="363" bestFit="1" customWidth="1"/>
    <col min="20" max="20" width="14.7109375" style="363" bestFit="1" customWidth="1"/>
    <col min="21" max="21" width="15.140625" style="363" bestFit="1" customWidth="1"/>
    <col min="22" max="22" width="14.85546875" style="363" bestFit="1" customWidth="1"/>
    <col min="23" max="25" width="15.140625" style="363" bestFit="1" customWidth="1"/>
    <col min="26" max="26" width="14.85546875" style="363" bestFit="1" customWidth="1"/>
    <col min="27" max="27" width="15.140625" style="363" bestFit="1" customWidth="1"/>
    <col min="28" max="28" width="14" style="363" bestFit="1" customWidth="1"/>
    <col min="29" max="29" width="71.28515625" style="363" bestFit="1" customWidth="1"/>
    <col min="30" max="31" width="12.5703125" style="363" bestFit="1" customWidth="1"/>
    <col min="32" max="32" width="14.85546875" style="363" bestFit="1" customWidth="1"/>
    <col min="33" max="33" width="14.42578125" style="363" bestFit="1" customWidth="1"/>
    <col min="34" max="34" width="255.7109375" style="363" bestFit="1" customWidth="1"/>
    <col min="35" max="35" width="15.140625" style="363" bestFit="1" customWidth="1"/>
    <col min="36" max="36" width="12.5703125" style="363" bestFit="1" customWidth="1"/>
    <col min="37" max="37" width="14" style="363" bestFit="1" customWidth="1"/>
    <col min="38" max="38" width="14.85546875" style="363" bestFit="1" customWidth="1"/>
    <col min="39" max="39" width="15.140625" style="363" bestFit="1" customWidth="1"/>
    <col min="40" max="40" width="11.28515625" style="363" bestFit="1" customWidth="1"/>
    <col min="41" max="41" width="11.85546875" style="363" bestFit="1" customWidth="1"/>
    <col min="42" max="42" width="13.42578125" style="363" bestFit="1" customWidth="1"/>
    <col min="43" max="43" width="12.28515625" style="363" bestFit="1" customWidth="1"/>
    <col min="44" max="44" width="11.28515625" style="363" bestFit="1" customWidth="1"/>
    <col min="45" max="45" width="13.7109375" style="363" bestFit="1" customWidth="1"/>
    <col min="46" max="46" width="14.7109375" style="363" bestFit="1" customWidth="1"/>
    <col min="47" max="47" width="15.140625" style="363" bestFit="1" customWidth="1"/>
    <col min="48" max="48" width="67.5703125" style="363" bestFit="1" customWidth="1"/>
    <col min="49" max="49" width="153" style="363" bestFit="1" customWidth="1"/>
    <col min="50" max="50" width="54.42578125" style="363" bestFit="1" customWidth="1"/>
    <col min="51" max="52" width="14.7109375" style="363" bestFit="1" customWidth="1"/>
    <col min="53" max="53" width="14.140625" style="363" bestFit="1" customWidth="1"/>
    <col min="54" max="54" width="14.42578125" style="363" bestFit="1" customWidth="1"/>
    <col min="55" max="55" width="14" style="363" bestFit="1" customWidth="1"/>
    <col min="56" max="56" width="14.85546875" style="363" bestFit="1" customWidth="1"/>
    <col min="57" max="57" width="14.7109375" style="363" bestFit="1" customWidth="1"/>
    <col min="58" max="59" width="14.85546875" style="363" bestFit="1" customWidth="1"/>
    <col min="60" max="60" width="14" style="363" bestFit="1" customWidth="1"/>
    <col min="61" max="61" width="13.7109375" style="363" bestFit="1" customWidth="1"/>
    <col min="62" max="62" width="14.140625" style="363" bestFit="1" customWidth="1"/>
    <col min="63" max="63" width="8" style="363" bestFit="1" customWidth="1"/>
    <col min="64" max="64" width="14.42578125" style="363" bestFit="1" customWidth="1"/>
    <col min="65" max="16384" width="9.140625" style="363"/>
  </cols>
  <sheetData>
    <row r="1" spans="1:2" s="359" customFormat="1" ht="15.75" customHeight="1" x14ac:dyDescent="0.25">
      <c r="A1" s="358"/>
      <c r="B1" s="358"/>
    </row>
    <row r="2" spans="1:2" s="359" customFormat="1" ht="15.75" customHeight="1" x14ac:dyDescent="0.25">
      <c r="A2" s="358"/>
      <c r="B2" s="358"/>
    </row>
    <row r="3" spans="1:2" s="359" customFormat="1" ht="15.75" customHeight="1" x14ac:dyDescent="0.25">
      <c r="A3" s="358"/>
      <c r="B3" s="358"/>
    </row>
    <row r="4" spans="1:2" s="359" customFormat="1" ht="15.75" x14ac:dyDescent="0.25">
      <c r="A4" s="358"/>
      <c r="B4" s="358"/>
    </row>
    <row r="5" spans="1:2" s="359" customFormat="1" ht="15.75" customHeight="1" x14ac:dyDescent="0.25">
      <c r="A5" s="358"/>
      <c r="B5" s="358"/>
    </row>
    <row r="6" spans="1:2" s="359" customFormat="1" ht="15.75" customHeight="1" x14ac:dyDescent="0.25">
      <c r="A6" s="358"/>
      <c r="B6" s="358"/>
    </row>
    <row r="7" spans="1:2" s="359" customFormat="1" ht="15.75" customHeight="1" x14ac:dyDescent="0.25">
      <c r="A7" s="358"/>
      <c r="B7" s="358"/>
    </row>
    <row r="8" spans="1:2" s="359" customFormat="1" ht="15.75" customHeight="1" x14ac:dyDescent="0.25">
      <c r="A8" s="358"/>
      <c r="B8" s="358"/>
    </row>
    <row r="9" spans="1:2" s="359" customFormat="1" ht="15.75" customHeight="1" x14ac:dyDescent="0.25">
      <c r="A9" s="358"/>
      <c r="B9" s="358"/>
    </row>
    <row r="10" spans="1:2" s="359" customFormat="1" ht="15.75" customHeight="1" x14ac:dyDescent="0.25">
      <c r="A10" s="358"/>
      <c r="B10" s="358"/>
    </row>
    <row r="11" spans="1:2" s="359" customFormat="1" ht="15.75" customHeight="1" x14ac:dyDescent="0.25">
      <c r="A11" s="358"/>
      <c r="B11" s="358"/>
    </row>
    <row r="12" spans="1:2" s="359" customFormat="1" ht="15.75" x14ac:dyDescent="0.25">
      <c r="A12" s="358"/>
      <c r="B12" s="358"/>
    </row>
    <row r="13" spans="1:2" s="359" customFormat="1" ht="15.75" x14ac:dyDescent="0.25">
      <c r="A13" s="358"/>
      <c r="B13" s="358"/>
    </row>
    <row r="14" spans="1:2" s="359" customFormat="1" ht="18.75" customHeight="1" x14ac:dyDescent="0.3">
      <c r="A14" s="2526" t="s">
        <v>762</v>
      </c>
      <c r="B14" s="2526"/>
    </row>
    <row r="15" spans="1:2" s="359" customFormat="1" ht="18.75" customHeight="1" x14ac:dyDescent="0.3">
      <c r="A15" s="360"/>
      <c r="B15" s="360"/>
    </row>
    <row r="16" spans="1:2" s="359" customFormat="1" ht="18.75" customHeight="1" x14ac:dyDescent="0.3">
      <c r="A16" s="361"/>
      <c r="B16" s="361"/>
    </row>
    <row r="17" spans="1:180" s="359" customFormat="1" ht="39.75" customHeight="1" x14ac:dyDescent="0.25">
      <c r="A17" s="2523" t="s">
        <v>502</v>
      </c>
      <c r="B17" s="2523" t="s">
        <v>763</v>
      </c>
      <c r="C17" s="2527" t="s">
        <v>1667</v>
      </c>
      <c r="D17" s="2528"/>
      <c r="E17" s="2528"/>
      <c r="F17" s="2528"/>
      <c r="G17" s="2528"/>
      <c r="H17" s="2529"/>
    </row>
    <row r="18" spans="1:180" s="359" customFormat="1" ht="15.75" customHeight="1" x14ac:dyDescent="0.25">
      <c r="A18" s="2524"/>
      <c r="B18" s="2524"/>
      <c r="C18" s="2530"/>
      <c r="D18" s="2531"/>
      <c r="E18" s="2531"/>
      <c r="F18" s="2531"/>
      <c r="G18" s="2531"/>
      <c r="H18" s="2532"/>
    </row>
    <row r="19" spans="1:180" s="359" customFormat="1" ht="15" customHeight="1" x14ac:dyDescent="0.25">
      <c r="A19" s="2524"/>
      <c r="B19" s="2524"/>
      <c r="C19" s="2533" t="s">
        <v>308</v>
      </c>
      <c r="D19" s="2534"/>
      <c r="E19" s="2534"/>
      <c r="F19" s="2535"/>
      <c r="G19" s="2536" t="s">
        <v>764</v>
      </c>
      <c r="H19" s="2537"/>
    </row>
    <row r="20" spans="1:180" s="359" customFormat="1" ht="63" customHeight="1" x14ac:dyDescent="0.25">
      <c r="A20" s="2524"/>
      <c r="B20" s="2524"/>
      <c r="C20" s="2538" t="s">
        <v>758</v>
      </c>
      <c r="D20" s="2538" t="s">
        <v>736</v>
      </c>
      <c r="E20" s="2536" t="s">
        <v>765</v>
      </c>
      <c r="F20" s="2537"/>
      <c r="G20" s="2540" t="s">
        <v>758</v>
      </c>
      <c r="H20" s="2540" t="s">
        <v>765</v>
      </c>
    </row>
    <row r="21" spans="1:180" s="359" customFormat="1" ht="63.75" customHeight="1" x14ac:dyDescent="0.25">
      <c r="A21" s="2525"/>
      <c r="B21" s="2525"/>
      <c r="C21" s="2539"/>
      <c r="D21" s="2539"/>
      <c r="E21" s="574" t="s">
        <v>766</v>
      </c>
      <c r="F21" s="574" t="s">
        <v>767</v>
      </c>
      <c r="G21" s="2541"/>
      <c r="H21" s="2541"/>
    </row>
    <row r="22" spans="1:180" s="362" customFormat="1" ht="15.75" x14ac:dyDescent="0.25">
      <c r="A22" s="571">
        <v>9</v>
      </c>
      <c r="B22" s="571" t="s">
        <v>1688</v>
      </c>
      <c r="C22" s="575"/>
      <c r="D22" s="576"/>
      <c r="E22" s="577"/>
      <c r="F22" s="577"/>
      <c r="G22" s="578"/>
      <c r="H22" s="578"/>
    </row>
    <row r="23" spans="1:180" s="445" customFormat="1" ht="16.5" x14ac:dyDescent="0.25">
      <c r="A23" s="572" t="s">
        <v>738</v>
      </c>
      <c r="B23" s="573" t="s">
        <v>605</v>
      </c>
      <c r="C23" s="753">
        <f>SUM(C24:C49)</f>
        <v>7</v>
      </c>
      <c r="D23" s="579"/>
      <c r="E23" s="753">
        <f>SUM(E24:E49)</f>
        <v>80</v>
      </c>
      <c r="F23" s="753">
        <f>SUM(F24:F49)</f>
        <v>0</v>
      </c>
      <c r="G23" s="753">
        <f>SUM(G24:G49)</f>
        <v>0</v>
      </c>
      <c r="H23" s="753">
        <f>SUM(H24:H49)</f>
        <v>0</v>
      </c>
      <c r="I23" s="444"/>
      <c r="J23" s="444"/>
      <c r="K23" s="444"/>
      <c r="L23" s="444"/>
      <c r="M23" s="444"/>
      <c r="N23" s="444"/>
      <c r="O23" s="443"/>
      <c r="P23" s="443"/>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3"/>
      <c r="AT23" s="443"/>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44"/>
      <c r="BQ23" s="444"/>
      <c r="BR23" s="444"/>
      <c r="BS23" s="444"/>
      <c r="BT23" s="444"/>
      <c r="BU23" s="444"/>
      <c r="BV23" s="444"/>
      <c r="BW23" s="443"/>
      <c r="BX23" s="443"/>
      <c r="BY23" s="444"/>
      <c r="BZ23" s="444"/>
      <c r="CA23" s="444"/>
      <c r="CB23" s="444"/>
      <c r="CC23" s="444"/>
      <c r="CD23" s="444"/>
      <c r="CE23" s="444"/>
      <c r="CF23" s="444"/>
      <c r="CG23" s="444"/>
      <c r="CH23" s="444"/>
      <c r="CI23" s="444"/>
      <c r="CJ23" s="444"/>
      <c r="CK23" s="444"/>
      <c r="CL23" s="444"/>
      <c r="CM23" s="444"/>
      <c r="CN23" s="444"/>
      <c r="CO23" s="444"/>
      <c r="CP23" s="444"/>
      <c r="CQ23" s="444"/>
      <c r="CR23" s="444"/>
      <c r="CS23" s="444"/>
      <c r="CT23" s="444"/>
      <c r="CU23" s="444"/>
      <c r="CV23" s="444"/>
      <c r="CW23" s="444"/>
      <c r="CX23" s="444"/>
      <c r="CY23" s="444"/>
      <c r="CZ23" s="444"/>
      <c r="DA23" s="443"/>
      <c r="DB23" s="443"/>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3"/>
      <c r="EF23" s="443"/>
      <c r="EG23" s="444"/>
      <c r="EH23" s="444"/>
      <c r="EI23" s="444"/>
      <c r="EJ23" s="444"/>
      <c r="EK23" s="444"/>
      <c r="EL23" s="444"/>
      <c r="EM23" s="444"/>
      <c r="EN23" s="444"/>
      <c r="EO23" s="444"/>
      <c r="EP23" s="444"/>
      <c r="EQ23" s="444"/>
      <c r="ER23" s="444"/>
      <c r="ES23" s="444"/>
      <c r="ET23" s="444"/>
      <c r="EU23" s="444"/>
      <c r="EV23" s="444"/>
      <c r="EW23" s="444"/>
      <c r="EX23" s="444"/>
      <c r="EY23" s="444"/>
      <c r="EZ23" s="444"/>
      <c r="FA23" s="444"/>
      <c r="FB23" s="444"/>
      <c r="FC23" s="444"/>
      <c r="FD23" s="444"/>
      <c r="FE23" s="444"/>
      <c r="FF23" s="444"/>
      <c r="FG23" s="444"/>
      <c r="FH23" s="444"/>
      <c r="FI23" s="443"/>
      <c r="FJ23" s="443"/>
      <c r="FK23" s="444"/>
      <c r="FL23" s="444"/>
      <c r="FM23" s="444"/>
      <c r="FN23" s="444"/>
      <c r="FO23" s="444"/>
      <c r="FP23" s="444"/>
      <c r="FQ23" s="444"/>
      <c r="FR23" s="444"/>
      <c r="FS23" s="444"/>
      <c r="FT23" s="444"/>
      <c r="FU23" s="444"/>
      <c r="FV23" s="444"/>
      <c r="FW23" s="444"/>
      <c r="FX23" s="444"/>
    </row>
    <row r="24" spans="1:180" s="445" customFormat="1" ht="15.75" customHeight="1" x14ac:dyDescent="0.25">
      <c r="A24" s="855">
        <v>1</v>
      </c>
      <c r="B24" s="1978" t="s">
        <v>1859</v>
      </c>
      <c r="C24" s="1981"/>
      <c r="D24" s="1981"/>
      <c r="E24" s="707">
        <f t="shared" ref="E24:E49" si="0">C24*D24/1000</f>
        <v>0</v>
      </c>
      <c r="F24" s="583"/>
      <c r="G24" s="583"/>
      <c r="H24" s="583"/>
    </row>
    <row r="25" spans="1:180" s="445" customFormat="1" ht="15.75" customHeight="1" x14ac:dyDescent="0.25">
      <c r="A25" s="855">
        <v>2</v>
      </c>
      <c r="B25" s="1978" t="s">
        <v>1860</v>
      </c>
      <c r="C25" s="1981"/>
      <c r="D25" s="1981"/>
      <c r="E25" s="707">
        <f t="shared" si="0"/>
        <v>0</v>
      </c>
      <c r="F25" s="583"/>
      <c r="G25" s="583"/>
      <c r="H25" s="583"/>
    </row>
    <row r="26" spans="1:180" s="445" customFormat="1" x14ac:dyDescent="0.25">
      <c r="A26" s="855">
        <v>3</v>
      </c>
      <c r="B26" s="1979" t="s">
        <v>1861</v>
      </c>
      <c r="C26" s="1981">
        <v>1</v>
      </c>
      <c r="D26" s="1981">
        <v>18000</v>
      </c>
      <c r="E26" s="707">
        <f t="shared" si="0"/>
        <v>18</v>
      </c>
      <c r="F26" s="583"/>
      <c r="G26" s="583"/>
      <c r="H26" s="583"/>
    </row>
    <row r="27" spans="1:180" s="445" customFormat="1" ht="15.75" customHeight="1" x14ac:dyDescent="0.25">
      <c r="A27" s="855">
        <v>4</v>
      </c>
      <c r="B27" s="1980" t="s">
        <v>1862</v>
      </c>
      <c r="C27" s="1981">
        <v>1</v>
      </c>
      <c r="D27" s="1981">
        <v>25000</v>
      </c>
      <c r="E27" s="707">
        <f t="shared" si="0"/>
        <v>25</v>
      </c>
      <c r="F27" s="583"/>
      <c r="G27" s="583"/>
      <c r="H27" s="583"/>
    </row>
    <row r="28" spans="1:180" s="445" customFormat="1" x14ac:dyDescent="0.25">
      <c r="A28" s="855">
        <v>5</v>
      </c>
      <c r="B28" s="1978" t="s">
        <v>1863</v>
      </c>
      <c r="C28" s="1981"/>
      <c r="D28" s="1981"/>
      <c r="E28" s="707">
        <f t="shared" si="0"/>
        <v>0</v>
      </c>
      <c r="F28" s="583"/>
      <c r="G28" s="583"/>
      <c r="H28" s="583"/>
    </row>
    <row r="29" spans="1:180" s="445" customFormat="1" x14ac:dyDescent="0.25">
      <c r="A29" s="855">
        <v>6</v>
      </c>
      <c r="B29" s="1978" t="s">
        <v>1681</v>
      </c>
      <c r="C29" s="1981">
        <v>1</v>
      </c>
      <c r="D29" s="1981">
        <v>8000</v>
      </c>
      <c r="E29" s="707">
        <f t="shared" si="0"/>
        <v>8</v>
      </c>
      <c r="F29" s="583"/>
      <c r="G29" s="583"/>
      <c r="H29" s="583"/>
    </row>
    <row r="30" spans="1:180" s="445" customFormat="1" x14ac:dyDescent="0.25">
      <c r="A30" s="855">
        <v>7</v>
      </c>
      <c r="B30" s="1978" t="s">
        <v>1864</v>
      </c>
      <c r="C30" s="1981">
        <v>1</v>
      </c>
      <c r="D30" s="1981">
        <v>7000</v>
      </c>
      <c r="E30" s="707">
        <f t="shared" si="0"/>
        <v>7</v>
      </c>
      <c r="F30" s="583"/>
      <c r="G30" s="583"/>
      <c r="H30" s="583"/>
    </row>
    <row r="31" spans="1:180" s="445" customFormat="1" x14ac:dyDescent="0.25">
      <c r="A31" s="855">
        <v>8</v>
      </c>
      <c r="B31" s="1978" t="s">
        <v>1260</v>
      </c>
      <c r="C31" s="1981">
        <v>1</v>
      </c>
      <c r="D31" s="1981">
        <v>4000</v>
      </c>
      <c r="E31" s="707">
        <f t="shared" si="0"/>
        <v>4</v>
      </c>
      <c r="F31" s="583"/>
      <c r="G31" s="583"/>
      <c r="H31" s="583"/>
    </row>
    <row r="32" spans="1:180" s="445" customFormat="1" ht="15.75" customHeight="1" x14ac:dyDescent="0.25">
      <c r="A32" s="855">
        <v>9</v>
      </c>
      <c r="B32" s="1978" t="s">
        <v>1263</v>
      </c>
      <c r="C32" s="1981">
        <v>1</v>
      </c>
      <c r="D32" s="1981">
        <v>9000</v>
      </c>
      <c r="E32" s="707">
        <f t="shared" si="0"/>
        <v>9</v>
      </c>
      <c r="F32" s="583"/>
      <c r="G32" s="583"/>
      <c r="H32" s="583"/>
    </row>
    <row r="33" spans="1:8" s="445" customFormat="1" ht="15.75" customHeight="1" x14ac:dyDescent="0.25">
      <c r="A33" s="855">
        <v>10</v>
      </c>
      <c r="B33" s="1978" t="s">
        <v>1865</v>
      </c>
      <c r="C33" s="1981">
        <v>1</v>
      </c>
      <c r="D33" s="1981">
        <v>9000</v>
      </c>
      <c r="E33" s="707">
        <f t="shared" si="0"/>
        <v>9</v>
      </c>
      <c r="F33" s="583"/>
      <c r="G33" s="583"/>
      <c r="H33" s="583"/>
    </row>
    <row r="34" spans="1:8" s="445" customFormat="1" ht="15.75" customHeight="1" x14ac:dyDescent="0.25">
      <c r="A34" s="855">
        <v>11</v>
      </c>
      <c r="B34" s="1978" t="s">
        <v>1866</v>
      </c>
      <c r="C34" s="1981"/>
      <c r="D34" s="1981"/>
      <c r="E34" s="707">
        <f t="shared" si="0"/>
        <v>0</v>
      </c>
      <c r="F34" s="583"/>
      <c r="G34" s="583"/>
      <c r="H34" s="583"/>
    </row>
    <row r="35" spans="1:8" s="445" customFormat="1" ht="15.75" hidden="1" customHeight="1" x14ac:dyDescent="0.25">
      <c r="A35" s="855">
        <v>12</v>
      </c>
      <c r="B35" s="1719" t="s">
        <v>1682</v>
      </c>
      <c r="C35" s="1720"/>
      <c r="D35" s="1720"/>
      <c r="E35" s="707">
        <f t="shared" si="0"/>
        <v>0</v>
      </c>
      <c r="F35" s="583"/>
      <c r="G35" s="583"/>
      <c r="H35" s="583"/>
    </row>
    <row r="36" spans="1:8" s="445" customFormat="1" ht="15.75" hidden="1" customHeight="1" x14ac:dyDescent="0.25">
      <c r="A36" s="855">
        <v>13</v>
      </c>
      <c r="B36" s="1718" t="s">
        <v>1683</v>
      </c>
      <c r="C36" s="1720"/>
      <c r="D36" s="1720"/>
      <c r="E36" s="707">
        <f t="shared" si="0"/>
        <v>0</v>
      </c>
      <c r="F36" s="583"/>
      <c r="G36" s="583"/>
      <c r="H36" s="583"/>
    </row>
    <row r="37" spans="1:8" s="445" customFormat="1" ht="15.75" hidden="1" customHeight="1" x14ac:dyDescent="0.25">
      <c r="A37" s="855">
        <v>14</v>
      </c>
      <c r="B37" s="1718" t="s">
        <v>1684</v>
      </c>
      <c r="C37" s="1720"/>
      <c r="D37" s="1720"/>
      <c r="E37" s="707">
        <f t="shared" si="0"/>
        <v>0</v>
      </c>
      <c r="F37" s="583"/>
      <c r="G37" s="583"/>
      <c r="H37" s="583"/>
    </row>
    <row r="38" spans="1:8" s="445" customFormat="1" ht="15.75" hidden="1" customHeight="1" x14ac:dyDescent="0.25">
      <c r="A38" s="855">
        <v>15</v>
      </c>
      <c r="B38" s="1718" t="s">
        <v>1260</v>
      </c>
      <c r="C38" s="1720"/>
      <c r="D38" s="1720"/>
      <c r="E38" s="707">
        <f t="shared" si="0"/>
        <v>0</v>
      </c>
      <c r="F38" s="583"/>
      <c r="G38" s="583"/>
      <c r="H38" s="583"/>
    </row>
    <row r="39" spans="1:8" s="445" customFormat="1" ht="15.75" hidden="1" customHeight="1" x14ac:dyDescent="0.25">
      <c r="A39" s="855">
        <v>16</v>
      </c>
      <c r="B39" s="1718" t="s">
        <v>1685</v>
      </c>
      <c r="C39" s="1720"/>
      <c r="D39" s="1720"/>
      <c r="E39" s="707">
        <f t="shared" si="0"/>
        <v>0</v>
      </c>
      <c r="F39" s="583"/>
      <c r="G39" s="583"/>
      <c r="H39" s="583"/>
    </row>
    <row r="40" spans="1:8" s="445" customFormat="1" ht="15.75" hidden="1" customHeight="1" x14ac:dyDescent="0.25">
      <c r="A40" s="855">
        <v>17</v>
      </c>
      <c r="B40" s="1718" t="s">
        <v>1686</v>
      </c>
      <c r="C40" s="1720"/>
      <c r="D40" s="1720"/>
      <c r="E40" s="707">
        <f t="shared" si="0"/>
        <v>0</v>
      </c>
      <c r="F40" s="583"/>
      <c r="G40" s="583"/>
      <c r="H40" s="583"/>
    </row>
    <row r="41" spans="1:8" s="445" customFormat="1" ht="15.75" hidden="1" customHeight="1" x14ac:dyDescent="0.25">
      <c r="A41" s="855">
        <v>18</v>
      </c>
      <c r="B41" s="856" t="s">
        <v>1261</v>
      </c>
      <c r="C41" s="583"/>
      <c r="D41" s="583"/>
      <c r="E41" s="707">
        <f t="shared" si="0"/>
        <v>0</v>
      </c>
      <c r="F41" s="583"/>
      <c r="G41" s="583"/>
      <c r="H41" s="583"/>
    </row>
    <row r="42" spans="1:8" s="445" customFormat="1" ht="15.75" hidden="1" customHeight="1" x14ac:dyDescent="0.25">
      <c r="A42" s="855">
        <v>19</v>
      </c>
      <c r="B42" s="856" t="s">
        <v>1262</v>
      </c>
      <c r="C42" s="583"/>
      <c r="D42" s="583"/>
      <c r="E42" s="707">
        <f t="shared" si="0"/>
        <v>0</v>
      </c>
      <c r="F42" s="583"/>
      <c r="G42" s="583"/>
      <c r="H42" s="583"/>
    </row>
    <row r="43" spans="1:8" s="445" customFormat="1" ht="15.75" hidden="1" customHeight="1" x14ac:dyDescent="0.25">
      <c r="A43" s="855">
        <v>20</v>
      </c>
      <c r="B43" s="856" t="s">
        <v>1263</v>
      </c>
      <c r="C43" s="583"/>
      <c r="D43" s="583"/>
      <c r="E43" s="707">
        <f t="shared" si="0"/>
        <v>0</v>
      </c>
      <c r="F43" s="583"/>
      <c r="G43" s="583"/>
      <c r="H43" s="583"/>
    </row>
    <row r="44" spans="1:8" s="445" customFormat="1" ht="15.75" hidden="1" customHeight="1" x14ac:dyDescent="0.25">
      <c r="A44" s="855">
        <v>21</v>
      </c>
      <c r="B44" s="856" t="s">
        <v>1264</v>
      </c>
      <c r="C44" s="583"/>
      <c r="D44" s="583"/>
      <c r="E44" s="707">
        <f t="shared" si="0"/>
        <v>0</v>
      </c>
      <c r="F44" s="583"/>
      <c r="G44" s="583"/>
      <c r="H44" s="583"/>
    </row>
    <row r="45" spans="1:8" s="445" customFormat="1" ht="15.75" hidden="1" customHeight="1" x14ac:dyDescent="0.25">
      <c r="A45" s="855">
        <v>22</v>
      </c>
      <c r="B45" s="856" t="s">
        <v>1265</v>
      </c>
      <c r="C45" s="583"/>
      <c r="D45" s="583"/>
      <c r="E45" s="707">
        <f t="shared" si="0"/>
        <v>0</v>
      </c>
      <c r="F45" s="583"/>
      <c r="G45" s="583"/>
      <c r="H45" s="583"/>
    </row>
    <row r="46" spans="1:8" s="445" customFormat="1" ht="15.75" hidden="1" customHeight="1" x14ac:dyDescent="0.25">
      <c r="A46" s="855">
        <v>23</v>
      </c>
      <c r="B46" s="856" t="s">
        <v>1266</v>
      </c>
      <c r="C46" s="858"/>
      <c r="D46" s="858"/>
      <c r="E46" s="707">
        <f t="shared" si="0"/>
        <v>0</v>
      </c>
      <c r="F46" s="583"/>
      <c r="G46" s="583"/>
      <c r="H46" s="583"/>
    </row>
    <row r="47" spans="1:8" s="445" customFormat="1" ht="15.75" hidden="1" customHeight="1" x14ac:dyDescent="0.25">
      <c r="A47" s="855">
        <v>24</v>
      </c>
      <c r="B47" s="856" t="s">
        <v>1267</v>
      </c>
      <c r="C47" s="858"/>
      <c r="D47" s="858"/>
      <c r="E47" s="707">
        <f t="shared" si="0"/>
        <v>0</v>
      </c>
      <c r="F47" s="583"/>
      <c r="G47" s="583"/>
      <c r="H47" s="583"/>
    </row>
    <row r="48" spans="1:8" s="445" customFormat="1" ht="15.75" hidden="1" customHeight="1" x14ac:dyDescent="0.25">
      <c r="A48" s="855">
        <v>25</v>
      </c>
      <c r="B48" s="856" t="s">
        <v>1268</v>
      </c>
      <c r="C48" s="858"/>
      <c r="D48" s="858"/>
      <c r="E48" s="707">
        <f t="shared" si="0"/>
        <v>0</v>
      </c>
      <c r="F48" s="583"/>
      <c r="G48" s="583"/>
      <c r="H48" s="583"/>
    </row>
    <row r="49" spans="1:8" s="445" customFormat="1" ht="15.75" hidden="1" customHeight="1" x14ac:dyDescent="0.25">
      <c r="A49" s="855"/>
      <c r="B49" s="857" t="s">
        <v>1269</v>
      </c>
      <c r="C49" s="583"/>
      <c r="D49" s="583"/>
      <c r="E49" s="707">
        <f t="shared" si="0"/>
        <v>0</v>
      </c>
      <c r="F49" s="583"/>
      <c r="G49" s="583"/>
      <c r="H49" s="583"/>
    </row>
    <row r="50" spans="1:8" s="445" customFormat="1" ht="47.25" x14ac:dyDescent="0.25">
      <c r="A50" s="572" t="s">
        <v>740</v>
      </c>
      <c r="B50" s="573" t="s">
        <v>768</v>
      </c>
      <c r="C50" s="755">
        <f>SUM(C51:C69)</f>
        <v>0</v>
      </c>
      <c r="D50" s="579"/>
      <c r="E50" s="755">
        <f>SUM(E51:E69)</f>
        <v>0</v>
      </c>
      <c r="F50" s="755">
        <f>SUM(F51:F69)</f>
        <v>0</v>
      </c>
      <c r="G50" s="755">
        <f>SUM(G51:G69)</f>
        <v>0</v>
      </c>
      <c r="H50" s="755">
        <f>SUM(H51:H69)</f>
        <v>0</v>
      </c>
    </row>
    <row r="51" spans="1:8" s="445" customFormat="1" ht="15.75" hidden="1" x14ac:dyDescent="0.25">
      <c r="A51" s="582">
        <v>1</v>
      </c>
      <c r="B51" s="708" t="s">
        <v>1133</v>
      </c>
      <c r="C51" s="583"/>
      <c r="D51" s="583"/>
      <c r="E51" s="707">
        <f t="shared" ref="E51:E69" si="1">C51*D51/1000</f>
        <v>0</v>
      </c>
      <c r="F51" s="583"/>
      <c r="G51" s="583"/>
      <c r="H51" s="583"/>
    </row>
    <row r="52" spans="1:8" s="445" customFormat="1" ht="30" hidden="1" x14ac:dyDescent="0.25">
      <c r="A52" s="582">
        <v>2</v>
      </c>
      <c r="B52" s="708" t="s">
        <v>1134</v>
      </c>
      <c r="C52" s="583"/>
      <c r="D52" s="583"/>
      <c r="E52" s="707">
        <f t="shared" si="1"/>
        <v>0</v>
      </c>
      <c r="F52" s="583"/>
      <c r="G52" s="583"/>
      <c r="H52" s="583"/>
    </row>
    <row r="53" spans="1:8" s="445" customFormat="1" ht="15.75" hidden="1" x14ac:dyDescent="0.25">
      <c r="A53" s="582">
        <v>3</v>
      </c>
      <c r="B53" s="754" t="s">
        <v>1164</v>
      </c>
      <c r="C53" s="583"/>
      <c r="D53" s="583"/>
      <c r="E53" s="707">
        <f t="shared" si="1"/>
        <v>0</v>
      </c>
      <c r="F53" s="583"/>
      <c r="G53" s="583"/>
      <c r="H53" s="583"/>
    </row>
    <row r="54" spans="1:8" s="445" customFormat="1" ht="15.75" hidden="1" x14ac:dyDescent="0.25">
      <c r="A54" s="582">
        <v>4</v>
      </c>
      <c r="B54" s="754" t="s">
        <v>1165</v>
      </c>
      <c r="C54" s="583"/>
      <c r="D54" s="583"/>
      <c r="E54" s="707">
        <f t="shared" si="1"/>
        <v>0</v>
      </c>
      <c r="F54" s="583"/>
      <c r="G54" s="583"/>
      <c r="H54" s="583"/>
    </row>
    <row r="55" spans="1:8" s="445" customFormat="1" ht="15.75" hidden="1" x14ac:dyDescent="0.25">
      <c r="A55" s="582">
        <v>5</v>
      </c>
      <c r="B55" s="754" t="s">
        <v>1166</v>
      </c>
      <c r="C55" s="583"/>
      <c r="D55" s="583"/>
      <c r="E55" s="707">
        <f t="shared" si="1"/>
        <v>0</v>
      </c>
      <c r="F55" s="583"/>
      <c r="G55" s="583"/>
      <c r="H55" s="583"/>
    </row>
    <row r="56" spans="1:8" s="445" customFormat="1" ht="15.75" hidden="1" customHeight="1" x14ac:dyDescent="0.25">
      <c r="A56" s="582">
        <v>6</v>
      </c>
      <c r="B56" s="754" t="s">
        <v>1167</v>
      </c>
      <c r="C56" s="583"/>
      <c r="D56" s="583"/>
      <c r="E56" s="707">
        <f t="shared" si="1"/>
        <v>0</v>
      </c>
      <c r="F56" s="583"/>
      <c r="G56" s="583"/>
      <c r="H56" s="583"/>
    </row>
    <row r="57" spans="1:8" s="445" customFormat="1" ht="15.75" hidden="1" customHeight="1" x14ac:dyDescent="0.25">
      <c r="A57" s="582">
        <v>7</v>
      </c>
      <c r="B57" s="754" t="s">
        <v>1168</v>
      </c>
      <c r="C57" s="583"/>
      <c r="D57" s="583"/>
      <c r="E57" s="707">
        <f t="shared" si="1"/>
        <v>0</v>
      </c>
      <c r="F57" s="583"/>
      <c r="G57" s="583"/>
      <c r="H57" s="583"/>
    </row>
    <row r="58" spans="1:8" s="445" customFormat="1" ht="15.75" hidden="1" customHeight="1" x14ac:dyDescent="0.25">
      <c r="A58" s="582">
        <v>8</v>
      </c>
      <c r="B58" s="754" t="s">
        <v>1169</v>
      </c>
      <c r="C58" s="583"/>
      <c r="D58" s="583"/>
      <c r="E58" s="707">
        <f t="shared" si="1"/>
        <v>0</v>
      </c>
      <c r="F58" s="583"/>
      <c r="G58" s="583"/>
      <c r="H58" s="583"/>
    </row>
    <row r="59" spans="1:8" s="445" customFormat="1" ht="15.75" hidden="1" customHeight="1" x14ac:dyDescent="0.25">
      <c r="A59" s="582">
        <v>9</v>
      </c>
      <c r="B59" s="754" t="s">
        <v>1170</v>
      </c>
      <c r="C59" s="583"/>
      <c r="D59" s="583"/>
      <c r="E59" s="707">
        <f t="shared" si="1"/>
        <v>0</v>
      </c>
      <c r="F59" s="583"/>
      <c r="G59" s="583"/>
      <c r="H59" s="583"/>
    </row>
    <row r="60" spans="1:8" s="445" customFormat="1" ht="30" hidden="1" x14ac:dyDescent="0.25">
      <c r="A60" s="582">
        <v>10</v>
      </c>
      <c r="B60" s="754" t="s">
        <v>1171</v>
      </c>
      <c r="C60" s="583"/>
      <c r="D60" s="583"/>
      <c r="E60" s="707">
        <f t="shared" si="1"/>
        <v>0</v>
      </c>
      <c r="F60" s="583"/>
      <c r="G60" s="583"/>
      <c r="H60" s="583"/>
    </row>
    <row r="61" spans="1:8" s="445" customFormat="1" ht="15.75" hidden="1" x14ac:dyDescent="0.25">
      <c r="A61" s="582">
        <v>11</v>
      </c>
      <c r="B61" s="754" t="s">
        <v>1172</v>
      </c>
      <c r="C61" s="583"/>
      <c r="D61" s="583"/>
      <c r="E61" s="707">
        <f t="shared" si="1"/>
        <v>0</v>
      </c>
      <c r="F61" s="583"/>
      <c r="G61" s="583"/>
      <c r="H61" s="583"/>
    </row>
    <row r="62" spans="1:8" s="445" customFormat="1" ht="15.75" hidden="1" x14ac:dyDescent="0.25">
      <c r="A62" s="582">
        <v>12</v>
      </c>
      <c r="B62" s="756"/>
      <c r="C62" s="583"/>
      <c r="D62" s="583"/>
      <c r="E62" s="707">
        <f t="shared" si="1"/>
        <v>0</v>
      </c>
      <c r="F62" s="583"/>
      <c r="G62" s="583"/>
      <c r="H62" s="583"/>
    </row>
    <row r="63" spans="1:8" s="445" customFormat="1" ht="15.75" hidden="1" x14ac:dyDescent="0.25">
      <c r="A63" s="582">
        <v>13</v>
      </c>
      <c r="B63" s="756"/>
      <c r="C63" s="583"/>
      <c r="D63" s="583"/>
      <c r="E63" s="707">
        <f t="shared" si="1"/>
        <v>0</v>
      </c>
      <c r="F63" s="583"/>
      <c r="G63" s="583"/>
      <c r="H63" s="583"/>
    </row>
    <row r="64" spans="1:8" s="445" customFormat="1" ht="15.75" hidden="1" customHeight="1" x14ac:dyDescent="0.25">
      <c r="A64" s="582">
        <v>14</v>
      </c>
      <c r="B64" s="586"/>
      <c r="C64" s="583"/>
      <c r="D64" s="583"/>
      <c r="E64" s="707">
        <f t="shared" si="1"/>
        <v>0</v>
      </c>
      <c r="F64" s="583"/>
      <c r="G64" s="583"/>
      <c r="H64" s="583"/>
    </row>
    <row r="65" spans="1:8" s="445" customFormat="1" ht="15.75" hidden="1" customHeight="1" x14ac:dyDescent="0.25">
      <c r="A65" s="582">
        <v>15</v>
      </c>
      <c r="B65" s="586"/>
      <c r="C65" s="583"/>
      <c r="D65" s="583"/>
      <c r="E65" s="707">
        <f t="shared" si="1"/>
        <v>0</v>
      </c>
      <c r="F65" s="583"/>
      <c r="G65" s="583"/>
      <c r="H65" s="583"/>
    </row>
    <row r="66" spans="1:8" s="445" customFormat="1" ht="15.75" hidden="1" customHeight="1" x14ac:dyDescent="0.25">
      <c r="A66" s="582">
        <v>16</v>
      </c>
      <c r="B66" s="586"/>
      <c r="C66" s="583"/>
      <c r="D66" s="583"/>
      <c r="E66" s="707">
        <f t="shared" si="1"/>
        <v>0</v>
      </c>
      <c r="F66" s="583"/>
      <c r="G66" s="583"/>
      <c r="H66" s="583"/>
    </row>
    <row r="67" spans="1:8" s="445" customFormat="1" ht="15.75" hidden="1" customHeight="1" x14ac:dyDescent="0.25">
      <c r="A67" s="582">
        <v>17</v>
      </c>
      <c r="B67" s="586"/>
      <c r="C67" s="583"/>
      <c r="D67" s="583"/>
      <c r="E67" s="707">
        <f t="shared" si="1"/>
        <v>0</v>
      </c>
      <c r="F67" s="583"/>
      <c r="G67" s="583"/>
      <c r="H67" s="583"/>
    </row>
    <row r="68" spans="1:8" s="445" customFormat="1" ht="15.75" hidden="1" customHeight="1" x14ac:dyDescent="0.25">
      <c r="A68" s="582">
        <v>18</v>
      </c>
      <c r="B68" s="586"/>
      <c r="C68" s="583"/>
      <c r="D68" s="583"/>
      <c r="E68" s="707">
        <f t="shared" si="1"/>
        <v>0</v>
      </c>
      <c r="F68" s="583"/>
      <c r="G68" s="583"/>
      <c r="H68" s="583"/>
    </row>
    <row r="69" spans="1:8" s="445" customFormat="1" ht="15.75" hidden="1" customHeight="1" x14ac:dyDescent="0.25">
      <c r="A69" s="582">
        <v>19</v>
      </c>
      <c r="B69" s="586"/>
      <c r="C69" s="583"/>
      <c r="D69" s="583"/>
      <c r="E69" s="707">
        <f t="shared" si="1"/>
        <v>0</v>
      </c>
      <c r="F69" s="583"/>
      <c r="G69" s="583"/>
      <c r="H69" s="583"/>
    </row>
    <row r="70" spans="1:8" s="445" customFormat="1" ht="15.75" customHeight="1" x14ac:dyDescent="0.25">
      <c r="A70" s="580" t="s">
        <v>742</v>
      </c>
      <c r="B70" s="581" t="s">
        <v>769</v>
      </c>
      <c r="C70" s="755">
        <f>SUM(C71:C109)</f>
        <v>0</v>
      </c>
      <c r="D70" s="579"/>
      <c r="E70" s="755">
        <f>SUM(E71:E109)</f>
        <v>0</v>
      </c>
      <c r="F70" s="755">
        <f>SUM(F71:F109)</f>
        <v>0</v>
      </c>
      <c r="G70" s="755">
        <f>SUM(G71:G109)</f>
        <v>0</v>
      </c>
      <c r="H70" s="755">
        <f>SUM(H71:H109)</f>
        <v>0</v>
      </c>
    </row>
    <row r="71" spans="1:8" s="445" customFormat="1" ht="15.75" hidden="1" customHeight="1" x14ac:dyDescent="0.25">
      <c r="A71" s="582">
        <v>1</v>
      </c>
      <c r="B71" s="708" t="s">
        <v>1135</v>
      </c>
      <c r="C71" s="583"/>
      <c r="D71" s="583"/>
      <c r="E71" s="707">
        <f t="shared" ref="E71:E109" si="2">C71*D71/1000</f>
        <v>0</v>
      </c>
      <c r="F71" s="583"/>
      <c r="G71" s="583"/>
      <c r="H71" s="583"/>
    </row>
    <row r="72" spans="1:8" s="445" customFormat="1" ht="15.75" hidden="1" customHeight="1" x14ac:dyDescent="0.25">
      <c r="A72" s="582">
        <v>2</v>
      </c>
      <c r="B72" s="708" t="s">
        <v>1136</v>
      </c>
      <c r="C72" s="583"/>
      <c r="D72" s="583"/>
      <c r="E72" s="707">
        <f t="shared" si="2"/>
        <v>0</v>
      </c>
      <c r="F72" s="583"/>
      <c r="G72" s="583"/>
      <c r="H72" s="583"/>
    </row>
    <row r="73" spans="1:8" s="445" customFormat="1" ht="15.75" hidden="1" customHeight="1" x14ac:dyDescent="0.25">
      <c r="A73" s="582">
        <v>3</v>
      </c>
      <c r="B73" s="708" t="s">
        <v>1137</v>
      </c>
      <c r="C73" s="583"/>
      <c r="D73" s="583"/>
      <c r="E73" s="707">
        <f t="shared" si="2"/>
        <v>0</v>
      </c>
      <c r="F73" s="583"/>
      <c r="G73" s="583"/>
      <c r="H73" s="583"/>
    </row>
    <row r="74" spans="1:8" s="445" customFormat="1" ht="15.75" hidden="1" customHeight="1" x14ac:dyDescent="0.25">
      <c r="A74" s="582">
        <v>4</v>
      </c>
      <c r="B74" s="587" t="s">
        <v>1138</v>
      </c>
      <c r="C74" s="583"/>
      <c r="D74" s="583"/>
      <c r="E74" s="707">
        <f t="shared" si="2"/>
        <v>0</v>
      </c>
      <c r="F74" s="583"/>
      <c r="G74" s="583"/>
      <c r="H74" s="583"/>
    </row>
    <row r="75" spans="1:8" s="445" customFormat="1" ht="15.75" hidden="1" customHeight="1" x14ac:dyDescent="0.25">
      <c r="A75" s="582">
        <v>5</v>
      </c>
      <c r="B75" s="587"/>
      <c r="C75" s="583"/>
      <c r="D75" s="583"/>
      <c r="E75" s="707">
        <f t="shared" si="2"/>
        <v>0</v>
      </c>
      <c r="F75" s="583"/>
      <c r="G75" s="583"/>
      <c r="H75" s="583"/>
    </row>
    <row r="76" spans="1:8" s="445" customFormat="1" ht="15.75" hidden="1" customHeight="1" x14ac:dyDescent="0.25">
      <c r="A76" s="582">
        <v>6</v>
      </c>
      <c r="B76" s="587"/>
      <c r="C76" s="583"/>
      <c r="D76" s="583"/>
      <c r="E76" s="707">
        <f t="shared" si="2"/>
        <v>0</v>
      </c>
      <c r="F76" s="583"/>
      <c r="G76" s="583"/>
      <c r="H76" s="583"/>
    </row>
    <row r="77" spans="1:8" s="445" customFormat="1" ht="15.75" hidden="1" customHeight="1" x14ac:dyDescent="0.25">
      <c r="A77" s="582">
        <v>7</v>
      </c>
      <c r="B77" s="587"/>
      <c r="C77" s="583"/>
      <c r="D77" s="583"/>
      <c r="E77" s="707">
        <f t="shared" si="2"/>
        <v>0</v>
      </c>
      <c r="F77" s="583"/>
      <c r="G77" s="583"/>
      <c r="H77" s="583"/>
    </row>
    <row r="78" spans="1:8" s="445" customFormat="1" ht="15.75" hidden="1" customHeight="1" x14ac:dyDescent="0.25">
      <c r="A78" s="582">
        <v>8</v>
      </c>
      <c r="B78" s="587"/>
      <c r="C78" s="583"/>
      <c r="D78" s="583"/>
      <c r="E78" s="707">
        <f t="shared" si="2"/>
        <v>0</v>
      </c>
      <c r="F78" s="583"/>
      <c r="G78" s="583"/>
      <c r="H78" s="583"/>
    </row>
    <row r="79" spans="1:8" s="445" customFormat="1" ht="15.75" hidden="1" customHeight="1" x14ac:dyDescent="0.25">
      <c r="A79" s="582">
        <v>9</v>
      </c>
      <c r="B79" s="588"/>
      <c r="C79" s="583"/>
      <c r="D79" s="583"/>
      <c r="E79" s="707">
        <f t="shared" si="2"/>
        <v>0</v>
      </c>
      <c r="F79" s="583"/>
      <c r="G79" s="583"/>
      <c r="H79" s="583"/>
    </row>
    <row r="80" spans="1:8" s="445" customFormat="1" ht="15.75" hidden="1" x14ac:dyDescent="0.25">
      <c r="A80" s="582">
        <v>10</v>
      </c>
      <c r="B80" s="587"/>
      <c r="C80" s="583"/>
      <c r="D80" s="583"/>
      <c r="E80" s="707">
        <f t="shared" si="2"/>
        <v>0</v>
      </c>
      <c r="F80" s="583"/>
      <c r="G80" s="583"/>
      <c r="H80" s="583"/>
    </row>
    <row r="81" spans="1:8" s="445" customFormat="1" ht="15.75" hidden="1" x14ac:dyDescent="0.25">
      <c r="A81" s="582">
        <v>11</v>
      </c>
      <c r="B81" s="587"/>
      <c r="C81" s="583"/>
      <c r="D81" s="583"/>
      <c r="E81" s="707">
        <f t="shared" si="2"/>
        <v>0</v>
      </c>
      <c r="F81" s="583"/>
      <c r="G81" s="583"/>
      <c r="H81" s="583"/>
    </row>
    <row r="82" spans="1:8" s="445" customFormat="1" ht="15.75" hidden="1" x14ac:dyDescent="0.25">
      <c r="A82" s="582">
        <v>12</v>
      </c>
      <c r="B82" s="586"/>
      <c r="C82" s="583"/>
      <c r="D82" s="583"/>
      <c r="E82" s="707">
        <f t="shared" si="2"/>
        <v>0</v>
      </c>
      <c r="F82" s="583"/>
      <c r="G82" s="583"/>
      <c r="H82" s="583"/>
    </row>
    <row r="83" spans="1:8" s="445" customFormat="1" ht="15.75" hidden="1" x14ac:dyDescent="0.25">
      <c r="A83" s="582">
        <v>13</v>
      </c>
      <c r="B83" s="587"/>
      <c r="C83" s="583"/>
      <c r="D83" s="583"/>
      <c r="E83" s="707">
        <f t="shared" si="2"/>
        <v>0</v>
      </c>
      <c r="F83" s="583"/>
      <c r="G83" s="583"/>
      <c r="H83" s="583"/>
    </row>
    <row r="84" spans="1:8" s="445" customFormat="1" ht="15.75" hidden="1" customHeight="1" x14ac:dyDescent="0.25">
      <c r="A84" s="582">
        <v>14</v>
      </c>
      <c r="B84" s="587"/>
      <c r="C84" s="583"/>
      <c r="D84" s="583"/>
      <c r="E84" s="707">
        <f t="shared" si="2"/>
        <v>0</v>
      </c>
      <c r="F84" s="583"/>
      <c r="G84" s="583"/>
      <c r="H84" s="583"/>
    </row>
    <row r="85" spans="1:8" s="445" customFormat="1" ht="15.75" hidden="1" customHeight="1" x14ac:dyDescent="0.25">
      <c r="A85" s="582">
        <v>15</v>
      </c>
      <c r="B85" s="587"/>
      <c r="C85" s="583"/>
      <c r="D85" s="583"/>
      <c r="E85" s="707">
        <f t="shared" si="2"/>
        <v>0</v>
      </c>
      <c r="F85" s="583"/>
      <c r="G85" s="583"/>
      <c r="H85" s="583"/>
    </row>
    <row r="86" spans="1:8" s="445" customFormat="1" ht="15.75" hidden="1" customHeight="1" x14ac:dyDescent="0.25">
      <c r="A86" s="582">
        <v>16</v>
      </c>
      <c r="B86" s="587"/>
      <c r="C86" s="583"/>
      <c r="D86" s="583"/>
      <c r="E86" s="707">
        <f t="shared" si="2"/>
        <v>0</v>
      </c>
      <c r="F86" s="583"/>
      <c r="G86" s="583"/>
      <c r="H86" s="583"/>
    </row>
    <row r="87" spans="1:8" s="445" customFormat="1" ht="15.75" hidden="1" customHeight="1" x14ac:dyDescent="0.25">
      <c r="A87" s="582">
        <v>17</v>
      </c>
      <c r="B87" s="587"/>
      <c r="C87" s="583"/>
      <c r="D87" s="583"/>
      <c r="E87" s="707">
        <f t="shared" si="2"/>
        <v>0</v>
      </c>
      <c r="F87" s="583"/>
      <c r="G87" s="583"/>
      <c r="H87" s="583"/>
    </row>
    <row r="88" spans="1:8" s="445" customFormat="1" ht="15.75" hidden="1" customHeight="1" x14ac:dyDescent="0.25">
      <c r="A88" s="582">
        <v>18</v>
      </c>
      <c r="B88" s="587"/>
      <c r="C88" s="583"/>
      <c r="D88" s="583"/>
      <c r="E88" s="707">
        <f t="shared" si="2"/>
        <v>0</v>
      </c>
      <c r="F88" s="583"/>
      <c r="G88" s="583"/>
      <c r="H88" s="583"/>
    </row>
    <row r="89" spans="1:8" s="445" customFormat="1" ht="15.75" hidden="1" customHeight="1" x14ac:dyDescent="0.25">
      <c r="A89" s="582">
        <v>19</v>
      </c>
      <c r="B89" s="587"/>
      <c r="C89" s="583"/>
      <c r="D89" s="583"/>
      <c r="E89" s="707">
        <f t="shared" si="2"/>
        <v>0</v>
      </c>
      <c r="F89" s="583"/>
      <c r="G89" s="583"/>
      <c r="H89" s="583"/>
    </row>
    <row r="90" spans="1:8" s="445" customFormat="1" ht="15.75" hidden="1" customHeight="1" x14ac:dyDescent="0.25">
      <c r="A90" s="582">
        <v>20</v>
      </c>
      <c r="B90" s="587"/>
      <c r="C90" s="583"/>
      <c r="D90" s="583"/>
      <c r="E90" s="707">
        <f t="shared" si="2"/>
        <v>0</v>
      </c>
      <c r="F90" s="583"/>
      <c r="G90" s="583"/>
      <c r="H90" s="583"/>
    </row>
    <row r="91" spans="1:8" s="445" customFormat="1" ht="15.75" hidden="1" customHeight="1" x14ac:dyDescent="0.25">
      <c r="A91" s="582">
        <v>21</v>
      </c>
      <c r="B91" s="587"/>
      <c r="C91" s="583"/>
      <c r="D91" s="583"/>
      <c r="E91" s="707">
        <f t="shared" si="2"/>
        <v>0</v>
      </c>
      <c r="F91" s="583"/>
      <c r="G91" s="583"/>
      <c r="H91" s="583"/>
    </row>
    <row r="92" spans="1:8" s="445" customFormat="1" ht="15.75" hidden="1" customHeight="1" x14ac:dyDescent="0.25">
      <c r="A92" s="582">
        <v>22</v>
      </c>
      <c r="B92" s="587"/>
      <c r="C92" s="583"/>
      <c r="D92" s="583"/>
      <c r="E92" s="707">
        <f t="shared" si="2"/>
        <v>0</v>
      </c>
      <c r="F92" s="583"/>
      <c r="G92" s="583"/>
      <c r="H92" s="583"/>
    </row>
    <row r="93" spans="1:8" s="445" customFormat="1" ht="15.75" hidden="1" customHeight="1" x14ac:dyDescent="0.25">
      <c r="A93" s="582">
        <v>23</v>
      </c>
      <c r="B93" s="587"/>
      <c r="C93" s="583"/>
      <c r="D93" s="583"/>
      <c r="E93" s="707">
        <f t="shared" si="2"/>
        <v>0</v>
      </c>
      <c r="F93" s="583"/>
      <c r="G93" s="583"/>
      <c r="H93" s="583"/>
    </row>
    <row r="94" spans="1:8" s="445" customFormat="1" ht="15.75" hidden="1" customHeight="1" x14ac:dyDescent="0.25">
      <c r="A94" s="582">
        <v>24</v>
      </c>
      <c r="B94" s="587"/>
      <c r="C94" s="583"/>
      <c r="D94" s="583"/>
      <c r="E94" s="707">
        <f t="shared" si="2"/>
        <v>0</v>
      </c>
      <c r="F94" s="583"/>
      <c r="G94" s="583"/>
      <c r="H94" s="583"/>
    </row>
    <row r="95" spans="1:8" s="445" customFormat="1" ht="15.75" hidden="1" customHeight="1" x14ac:dyDescent="0.25">
      <c r="A95" s="582">
        <v>25</v>
      </c>
      <c r="B95" s="587"/>
      <c r="C95" s="583"/>
      <c r="D95" s="583"/>
      <c r="E95" s="707">
        <f t="shared" si="2"/>
        <v>0</v>
      </c>
      <c r="F95" s="583"/>
      <c r="G95" s="583"/>
      <c r="H95" s="583"/>
    </row>
    <row r="96" spans="1:8" s="445" customFormat="1" ht="15.75" hidden="1" customHeight="1" x14ac:dyDescent="0.25">
      <c r="A96" s="582">
        <v>26</v>
      </c>
      <c r="B96" s="587"/>
      <c r="C96" s="583"/>
      <c r="D96" s="583"/>
      <c r="E96" s="707">
        <f t="shared" si="2"/>
        <v>0</v>
      </c>
      <c r="F96" s="583"/>
      <c r="G96" s="583"/>
      <c r="H96" s="583"/>
    </row>
    <row r="97" spans="1:8" s="445" customFormat="1" ht="15.75" hidden="1" customHeight="1" x14ac:dyDescent="0.25">
      <c r="A97" s="582">
        <v>27</v>
      </c>
      <c r="B97" s="587"/>
      <c r="C97" s="583"/>
      <c r="D97" s="583"/>
      <c r="E97" s="707">
        <f t="shared" si="2"/>
        <v>0</v>
      </c>
      <c r="F97" s="583"/>
      <c r="G97" s="583"/>
      <c r="H97" s="583"/>
    </row>
    <row r="98" spans="1:8" s="445" customFormat="1" ht="15.75" hidden="1" customHeight="1" x14ac:dyDescent="0.25">
      <c r="A98" s="582">
        <v>28</v>
      </c>
      <c r="B98" s="587"/>
      <c r="C98" s="583"/>
      <c r="D98" s="583"/>
      <c r="E98" s="707">
        <f t="shared" si="2"/>
        <v>0</v>
      </c>
      <c r="F98" s="583"/>
      <c r="G98" s="583"/>
      <c r="H98" s="583"/>
    </row>
    <row r="99" spans="1:8" s="445" customFormat="1" ht="15.75" hidden="1" customHeight="1" x14ac:dyDescent="0.25">
      <c r="A99" s="582">
        <v>29</v>
      </c>
      <c r="B99" s="587"/>
      <c r="C99" s="583"/>
      <c r="D99" s="583"/>
      <c r="E99" s="707">
        <f t="shared" si="2"/>
        <v>0</v>
      </c>
      <c r="F99" s="583"/>
      <c r="G99" s="583"/>
      <c r="H99" s="583"/>
    </row>
    <row r="100" spans="1:8" s="445" customFormat="1" ht="15.75" hidden="1" x14ac:dyDescent="0.25">
      <c r="A100" s="582">
        <v>30</v>
      </c>
      <c r="B100" s="587"/>
      <c r="C100" s="583"/>
      <c r="D100" s="583"/>
      <c r="E100" s="707">
        <f t="shared" si="2"/>
        <v>0</v>
      </c>
      <c r="F100" s="583"/>
      <c r="G100" s="583"/>
      <c r="H100" s="583"/>
    </row>
    <row r="101" spans="1:8" s="445" customFormat="1" ht="15.75" hidden="1" x14ac:dyDescent="0.25">
      <c r="A101" s="582">
        <v>31</v>
      </c>
      <c r="B101" s="587"/>
      <c r="C101" s="583"/>
      <c r="D101" s="583"/>
      <c r="E101" s="707">
        <f t="shared" si="2"/>
        <v>0</v>
      </c>
      <c r="F101" s="583"/>
      <c r="G101" s="583"/>
      <c r="H101" s="583"/>
    </row>
    <row r="102" spans="1:8" s="445" customFormat="1" ht="15.75" hidden="1" customHeight="1" x14ac:dyDescent="0.25">
      <c r="A102" s="582">
        <v>32</v>
      </c>
      <c r="B102" s="587"/>
      <c r="C102" s="583"/>
      <c r="D102" s="583"/>
      <c r="E102" s="707">
        <f t="shared" si="2"/>
        <v>0</v>
      </c>
      <c r="F102" s="583"/>
      <c r="G102" s="583"/>
      <c r="H102" s="583"/>
    </row>
    <row r="103" spans="1:8" s="445" customFormat="1" ht="15.75" hidden="1" customHeight="1" x14ac:dyDescent="0.25">
      <c r="A103" s="582">
        <v>33</v>
      </c>
      <c r="B103" s="587"/>
      <c r="C103" s="583"/>
      <c r="D103" s="583"/>
      <c r="E103" s="707">
        <f t="shared" si="2"/>
        <v>0</v>
      </c>
      <c r="F103" s="583"/>
      <c r="G103" s="583"/>
      <c r="H103" s="583"/>
    </row>
    <row r="104" spans="1:8" s="445" customFormat="1" ht="15.75" hidden="1" customHeight="1" x14ac:dyDescent="0.25">
      <c r="A104" s="582">
        <v>34</v>
      </c>
      <c r="B104" s="587"/>
      <c r="C104" s="583"/>
      <c r="D104" s="583"/>
      <c r="E104" s="707">
        <f t="shared" si="2"/>
        <v>0</v>
      </c>
      <c r="F104" s="583"/>
      <c r="G104" s="583"/>
      <c r="H104" s="583"/>
    </row>
    <row r="105" spans="1:8" s="445" customFormat="1" ht="15.75" hidden="1" customHeight="1" x14ac:dyDescent="0.25">
      <c r="A105" s="582">
        <v>35</v>
      </c>
      <c r="B105" s="587"/>
      <c r="C105" s="583"/>
      <c r="D105" s="583"/>
      <c r="E105" s="707">
        <f t="shared" si="2"/>
        <v>0</v>
      </c>
      <c r="F105" s="583"/>
      <c r="G105" s="583"/>
      <c r="H105" s="583"/>
    </row>
    <row r="106" spans="1:8" s="445" customFormat="1" ht="15.75" hidden="1" customHeight="1" x14ac:dyDescent="0.25">
      <c r="A106" s="582">
        <v>36</v>
      </c>
      <c r="B106" s="587"/>
      <c r="C106" s="583"/>
      <c r="D106" s="583"/>
      <c r="E106" s="707">
        <f t="shared" si="2"/>
        <v>0</v>
      </c>
      <c r="F106" s="583"/>
      <c r="G106" s="583"/>
      <c r="H106" s="583"/>
    </row>
    <row r="107" spans="1:8" s="445" customFormat="1" ht="15.75" hidden="1" customHeight="1" x14ac:dyDescent="0.25">
      <c r="A107" s="582">
        <v>37</v>
      </c>
      <c r="B107" s="587"/>
      <c r="C107" s="583"/>
      <c r="D107" s="583"/>
      <c r="E107" s="707">
        <f t="shared" si="2"/>
        <v>0</v>
      </c>
      <c r="F107" s="583"/>
      <c r="G107" s="583"/>
      <c r="H107" s="583"/>
    </row>
    <row r="108" spans="1:8" s="445" customFormat="1" ht="15.75" hidden="1" customHeight="1" x14ac:dyDescent="0.25">
      <c r="A108" s="582">
        <v>38</v>
      </c>
      <c r="B108" s="587"/>
      <c r="C108" s="583"/>
      <c r="D108" s="583"/>
      <c r="E108" s="707">
        <f t="shared" si="2"/>
        <v>0</v>
      </c>
      <c r="F108" s="583"/>
      <c r="G108" s="583"/>
      <c r="H108" s="583"/>
    </row>
    <row r="109" spans="1:8" s="445" customFormat="1" ht="15.75" hidden="1" customHeight="1" x14ac:dyDescent="0.25">
      <c r="A109" s="582">
        <v>39</v>
      </c>
      <c r="B109" s="587"/>
      <c r="C109" s="583"/>
      <c r="D109" s="583"/>
      <c r="E109" s="707">
        <f t="shared" si="2"/>
        <v>0</v>
      </c>
      <c r="F109" s="583"/>
      <c r="G109" s="583"/>
      <c r="H109" s="583"/>
    </row>
    <row r="110" spans="1:8" s="445" customFormat="1" ht="15.75" customHeight="1" x14ac:dyDescent="0.25">
      <c r="A110" s="572" t="s">
        <v>744</v>
      </c>
      <c r="B110" s="584" t="s">
        <v>770</v>
      </c>
      <c r="C110" s="755">
        <f>SUM(C111:C129)</f>
        <v>0</v>
      </c>
      <c r="D110" s="579"/>
      <c r="E110" s="755">
        <f>SUM(E111:E129)</f>
        <v>0</v>
      </c>
      <c r="F110" s="755">
        <f>SUM(F111:F129)</f>
        <v>0</v>
      </c>
      <c r="G110" s="755">
        <f>SUM(G111:G129)</f>
        <v>0</v>
      </c>
      <c r="H110" s="755">
        <f>SUM(H111:H129)</f>
        <v>0</v>
      </c>
    </row>
    <row r="111" spans="1:8" s="445" customFormat="1" ht="15.75" hidden="1" customHeight="1" x14ac:dyDescent="0.25">
      <c r="A111" s="582">
        <v>1</v>
      </c>
      <c r="B111" s="708" t="s">
        <v>1687</v>
      </c>
      <c r="C111" s="583"/>
      <c r="D111" s="583"/>
      <c r="E111" s="707">
        <f t="shared" ref="E111:E129" si="3">C111*D111/1000</f>
        <v>0</v>
      </c>
      <c r="F111" s="583"/>
      <c r="G111" s="583"/>
      <c r="H111" s="583"/>
    </row>
    <row r="112" spans="1:8" s="445" customFormat="1" ht="15.75" hidden="1" customHeight="1" x14ac:dyDescent="0.25">
      <c r="A112" s="582">
        <v>2</v>
      </c>
      <c r="B112" s="587"/>
      <c r="C112" s="583"/>
      <c r="D112" s="583"/>
      <c r="E112" s="707">
        <f t="shared" si="3"/>
        <v>0</v>
      </c>
      <c r="F112" s="583"/>
      <c r="G112" s="583"/>
      <c r="H112" s="583"/>
    </row>
    <row r="113" spans="1:8" s="445" customFormat="1" ht="15.75" hidden="1" customHeight="1" x14ac:dyDescent="0.25">
      <c r="A113" s="582">
        <v>3</v>
      </c>
      <c r="B113" s="587"/>
      <c r="C113" s="583"/>
      <c r="D113" s="583"/>
      <c r="E113" s="707">
        <f t="shared" si="3"/>
        <v>0</v>
      </c>
      <c r="F113" s="583"/>
      <c r="G113" s="583"/>
      <c r="H113" s="583"/>
    </row>
    <row r="114" spans="1:8" s="445" customFormat="1" ht="15.75" hidden="1" customHeight="1" x14ac:dyDescent="0.25">
      <c r="A114" s="582">
        <v>4</v>
      </c>
      <c r="B114" s="587"/>
      <c r="C114" s="583"/>
      <c r="D114" s="583"/>
      <c r="E114" s="707">
        <f t="shared" si="3"/>
        <v>0</v>
      </c>
      <c r="F114" s="583"/>
      <c r="G114" s="583"/>
      <c r="H114" s="583"/>
    </row>
    <row r="115" spans="1:8" s="445" customFormat="1" ht="15.75" hidden="1" customHeight="1" x14ac:dyDescent="0.25">
      <c r="A115" s="582">
        <v>5</v>
      </c>
      <c r="B115" s="587"/>
      <c r="C115" s="583"/>
      <c r="D115" s="583"/>
      <c r="E115" s="707">
        <f t="shared" si="3"/>
        <v>0</v>
      </c>
      <c r="F115" s="583"/>
      <c r="G115" s="583"/>
      <c r="H115" s="583"/>
    </row>
    <row r="116" spans="1:8" s="445" customFormat="1" ht="15.75" hidden="1" customHeight="1" x14ac:dyDescent="0.25">
      <c r="A116" s="582">
        <v>6</v>
      </c>
      <c r="B116" s="587"/>
      <c r="C116" s="583"/>
      <c r="D116" s="583"/>
      <c r="E116" s="707">
        <f t="shared" si="3"/>
        <v>0</v>
      </c>
      <c r="F116" s="583"/>
      <c r="G116" s="583"/>
      <c r="H116" s="583"/>
    </row>
    <row r="117" spans="1:8" s="445" customFormat="1" ht="15.75" hidden="1" customHeight="1" x14ac:dyDescent="0.25">
      <c r="A117" s="582">
        <v>7</v>
      </c>
      <c r="B117" s="587"/>
      <c r="C117" s="583"/>
      <c r="D117" s="583"/>
      <c r="E117" s="707">
        <f t="shared" si="3"/>
        <v>0</v>
      </c>
      <c r="F117" s="583"/>
      <c r="G117" s="583"/>
      <c r="H117" s="583"/>
    </row>
    <row r="118" spans="1:8" s="445" customFormat="1" ht="15.75" hidden="1" customHeight="1" x14ac:dyDescent="0.25">
      <c r="A118" s="582">
        <v>8</v>
      </c>
      <c r="B118" s="587"/>
      <c r="C118" s="583"/>
      <c r="D118" s="583"/>
      <c r="E118" s="707">
        <f t="shared" si="3"/>
        <v>0</v>
      </c>
      <c r="F118" s="583"/>
      <c r="G118" s="583"/>
      <c r="H118" s="583"/>
    </row>
    <row r="119" spans="1:8" s="445" customFormat="1" ht="15.75" hidden="1" customHeight="1" x14ac:dyDescent="0.25">
      <c r="A119" s="582">
        <v>9</v>
      </c>
      <c r="B119" s="587"/>
      <c r="C119" s="583"/>
      <c r="D119" s="583"/>
      <c r="E119" s="707">
        <f t="shared" si="3"/>
        <v>0</v>
      </c>
      <c r="F119" s="583"/>
      <c r="G119" s="583"/>
      <c r="H119" s="583"/>
    </row>
    <row r="120" spans="1:8" s="445" customFormat="1" ht="15.75" hidden="1" x14ac:dyDescent="0.25">
      <c r="A120" s="582">
        <v>10</v>
      </c>
      <c r="B120" s="587"/>
      <c r="C120" s="583"/>
      <c r="D120" s="583"/>
      <c r="E120" s="707">
        <f t="shared" si="3"/>
        <v>0</v>
      </c>
      <c r="F120" s="583"/>
      <c r="G120" s="583"/>
      <c r="H120" s="583"/>
    </row>
    <row r="121" spans="1:8" s="445" customFormat="1" ht="15.75" hidden="1" x14ac:dyDescent="0.25">
      <c r="A121" s="582">
        <v>11</v>
      </c>
      <c r="B121" s="587"/>
      <c r="C121" s="583"/>
      <c r="D121" s="583"/>
      <c r="E121" s="707">
        <f t="shared" si="3"/>
        <v>0</v>
      </c>
      <c r="F121" s="583"/>
      <c r="G121" s="583"/>
      <c r="H121" s="583"/>
    </row>
    <row r="122" spans="1:8" s="445" customFormat="1" ht="15.75" hidden="1" x14ac:dyDescent="0.25">
      <c r="A122" s="582">
        <v>12</v>
      </c>
      <c r="B122" s="587"/>
      <c r="C122" s="583"/>
      <c r="D122" s="583"/>
      <c r="E122" s="707">
        <f t="shared" si="3"/>
        <v>0</v>
      </c>
      <c r="F122" s="583"/>
      <c r="G122" s="583"/>
      <c r="H122" s="583"/>
    </row>
    <row r="123" spans="1:8" s="445" customFormat="1" ht="15.75" hidden="1" x14ac:dyDescent="0.25">
      <c r="A123" s="582">
        <v>13</v>
      </c>
      <c r="B123" s="587"/>
      <c r="C123" s="583"/>
      <c r="D123" s="583"/>
      <c r="E123" s="707">
        <f t="shared" si="3"/>
        <v>0</v>
      </c>
      <c r="F123" s="583"/>
      <c r="G123" s="583"/>
      <c r="H123" s="583"/>
    </row>
    <row r="124" spans="1:8" s="445" customFormat="1" ht="15.75" hidden="1" customHeight="1" x14ac:dyDescent="0.25">
      <c r="A124" s="582">
        <v>14</v>
      </c>
      <c r="B124" s="587"/>
      <c r="C124" s="583"/>
      <c r="D124" s="583"/>
      <c r="E124" s="707">
        <f t="shared" si="3"/>
        <v>0</v>
      </c>
      <c r="F124" s="583"/>
      <c r="G124" s="583"/>
      <c r="H124" s="583"/>
    </row>
    <row r="125" spans="1:8" s="445" customFormat="1" ht="15.75" hidden="1" customHeight="1" x14ac:dyDescent="0.25">
      <c r="A125" s="582">
        <v>15</v>
      </c>
      <c r="B125" s="587"/>
      <c r="C125" s="583"/>
      <c r="D125" s="583"/>
      <c r="E125" s="707">
        <f t="shared" si="3"/>
        <v>0</v>
      </c>
      <c r="F125" s="583"/>
      <c r="G125" s="583"/>
      <c r="H125" s="583"/>
    </row>
    <row r="126" spans="1:8" s="445" customFormat="1" ht="15.75" hidden="1" customHeight="1" x14ac:dyDescent="0.25">
      <c r="A126" s="582">
        <v>16</v>
      </c>
      <c r="B126" s="587"/>
      <c r="C126" s="583"/>
      <c r="D126" s="583"/>
      <c r="E126" s="707">
        <f t="shared" si="3"/>
        <v>0</v>
      </c>
      <c r="F126" s="583"/>
      <c r="G126" s="583"/>
      <c r="H126" s="583"/>
    </row>
    <row r="127" spans="1:8" s="445" customFormat="1" ht="15.75" hidden="1" customHeight="1" x14ac:dyDescent="0.25">
      <c r="A127" s="582">
        <v>17</v>
      </c>
      <c r="B127" s="587"/>
      <c r="C127" s="583"/>
      <c r="D127" s="583"/>
      <c r="E127" s="707">
        <f t="shared" si="3"/>
        <v>0</v>
      </c>
      <c r="F127" s="583"/>
      <c r="G127" s="583"/>
      <c r="H127" s="583"/>
    </row>
    <row r="128" spans="1:8" s="445" customFormat="1" ht="15.75" hidden="1" customHeight="1" x14ac:dyDescent="0.25">
      <c r="A128" s="582">
        <v>18</v>
      </c>
      <c r="B128" s="587"/>
      <c r="C128" s="583"/>
      <c r="D128" s="583"/>
      <c r="E128" s="707">
        <f t="shared" si="3"/>
        <v>0</v>
      </c>
      <c r="F128" s="583"/>
      <c r="G128" s="583"/>
      <c r="H128" s="583"/>
    </row>
    <row r="129" spans="1:8" s="445" customFormat="1" ht="15.75" hidden="1" customHeight="1" x14ac:dyDescent="0.25">
      <c r="A129" s="582">
        <v>19</v>
      </c>
      <c r="B129" s="587"/>
      <c r="C129" s="583"/>
      <c r="D129" s="583"/>
      <c r="E129" s="707">
        <f t="shared" si="3"/>
        <v>0</v>
      </c>
      <c r="F129" s="583"/>
      <c r="G129" s="583"/>
      <c r="H129" s="583"/>
    </row>
    <row r="130" spans="1:8" s="445" customFormat="1" ht="78.75" x14ac:dyDescent="0.25">
      <c r="A130" s="572" t="s">
        <v>746</v>
      </c>
      <c r="B130" s="584" t="s">
        <v>771</v>
      </c>
      <c r="C130" s="755">
        <f>SUM(C131:C149)</f>
        <v>0</v>
      </c>
      <c r="D130" s="579"/>
      <c r="E130" s="755">
        <f>SUM(E131:E149)</f>
        <v>0</v>
      </c>
      <c r="F130" s="755">
        <f>SUM(F131:F149)</f>
        <v>0</v>
      </c>
      <c r="G130" s="755">
        <f>SUM(G131:G149)</f>
        <v>0</v>
      </c>
      <c r="H130" s="755">
        <f>SUM(H131:H149)</f>
        <v>0</v>
      </c>
    </row>
    <row r="131" spans="1:8" s="445" customFormat="1" ht="15.75" hidden="1" x14ac:dyDescent="0.25">
      <c r="A131" s="582">
        <v>1</v>
      </c>
      <c r="B131" s="754" t="s">
        <v>1173</v>
      </c>
      <c r="C131" s="583"/>
      <c r="D131" s="583"/>
      <c r="E131" s="707">
        <f t="shared" ref="E131:E149" si="4">C131*D131/1000</f>
        <v>0</v>
      </c>
      <c r="F131" s="583"/>
      <c r="G131" s="583"/>
      <c r="H131" s="583"/>
    </row>
    <row r="132" spans="1:8" s="445" customFormat="1" ht="15.75" hidden="1" x14ac:dyDescent="0.25">
      <c r="A132" s="582">
        <v>2</v>
      </c>
      <c r="B132" s="754" t="s">
        <v>1174</v>
      </c>
      <c r="C132" s="583"/>
      <c r="D132" s="583"/>
      <c r="E132" s="707">
        <f t="shared" si="4"/>
        <v>0</v>
      </c>
      <c r="F132" s="583"/>
      <c r="G132" s="583"/>
      <c r="H132" s="583"/>
    </row>
    <row r="133" spans="1:8" s="445" customFormat="1" ht="15.75" hidden="1" customHeight="1" x14ac:dyDescent="0.25">
      <c r="A133" s="582">
        <v>3</v>
      </c>
      <c r="B133" s="754" t="s">
        <v>1175</v>
      </c>
      <c r="C133" s="583"/>
      <c r="D133" s="583"/>
      <c r="E133" s="707">
        <f t="shared" si="4"/>
        <v>0</v>
      </c>
      <c r="F133" s="583"/>
      <c r="G133" s="583"/>
      <c r="H133" s="583"/>
    </row>
    <row r="134" spans="1:8" s="445" customFormat="1" ht="15.75" hidden="1" customHeight="1" x14ac:dyDescent="0.25">
      <c r="A134" s="582">
        <v>4</v>
      </c>
      <c r="B134" s="754" t="s">
        <v>1176</v>
      </c>
      <c r="C134" s="583"/>
      <c r="D134" s="583"/>
      <c r="E134" s="707">
        <f t="shared" si="4"/>
        <v>0</v>
      </c>
      <c r="F134" s="583"/>
      <c r="G134" s="583"/>
      <c r="H134" s="583"/>
    </row>
    <row r="135" spans="1:8" s="445" customFormat="1" ht="15.75" hidden="1" customHeight="1" x14ac:dyDescent="0.25">
      <c r="A135" s="582">
        <v>5</v>
      </c>
      <c r="B135" s="754" t="s">
        <v>1177</v>
      </c>
      <c r="C135" s="583"/>
      <c r="D135" s="583"/>
      <c r="E135" s="707">
        <f t="shared" si="4"/>
        <v>0</v>
      </c>
      <c r="F135" s="583"/>
      <c r="G135" s="583"/>
      <c r="H135" s="583"/>
    </row>
    <row r="136" spans="1:8" s="445" customFormat="1" ht="15.75" hidden="1" customHeight="1" x14ac:dyDescent="0.25">
      <c r="A136" s="582">
        <v>6</v>
      </c>
      <c r="B136" s="708" t="s">
        <v>1178</v>
      </c>
      <c r="C136" s="583"/>
      <c r="D136" s="583"/>
      <c r="E136" s="707">
        <f t="shared" si="4"/>
        <v>0</v>
      </c>
      <c r="F136" s="583"/>
      <c r="G136" s="583"/>
      <c r="H136" s="583"/>
    </row>
    <row r="137" spans="1:8" s="445" customFormat="1" ht="15.75" hidden="1" customHeight="1" x14ac:dyDescent="0.25">
      <c r="A137" s="582">
        <v>7</v>
      </c>
      <c r="B137" s="586"/>
      <c r="C137" s="583"/>
      <c r="D137" s="583"/>
      <c r="E137" s="707">
        <f t="shared" si="4"/>
        <v>0</v>
      </c>
      <c r="F137" s="583"/>
      <c r="G137" s="583"/>
      <c r="H137" s="583"/>
    </row>
    <row r="138" spans="1:8" s="445" customFormat="1" ht="15.75" hidden="1" customHeight="1" x14ac:dyDescent="0.25">
      <c r="A138" s="582">
        <v>8</v>
      </c>
      <c r="B138" s="586"/>
      <c r="C138" s="583"/>
      <c r="D138" s="583"/>
      <c r="E138" s="707">
        <f t="shared" si="4"/>
        <v>0</v>
      </c>
      <c r="F138" s="583"/>
      <c r="G138" s="583"/>
      <c r="H138" s="583"/>
    </row>
    <row r="139" spans="1:8" s="445" customFormat="1" ht="15.75" hidden="1" customHeight="1" x14ac:dyDescent="0.25">
      <c r="A139" s="582">
        <v>9</v>
      </c>
      <c r="B139" s="586"/>
      <c r="C139" s="583"/>
      <c r="D139" s="583"/>
      <c r="E139" s="707">
        <f t="shared" si="4"/>
        <v>0</v>
      </c>
      <c r="F139" s="583"/>
      <c r="G139" s="583"/>
      <c r="H139" s="583"/>
    </row>
    <row r="140" spans="1:8" s="445" customFormat="1" ht="15.75" hidden="1" x14ac:dyDescent="0.25">
      <c r="A140" s="582">
        <v>10</v>
      </c>
      <c r="B140" s="586"/>
      <c r="C140" s="583"/>
      <c r="D140" s="583"/>
      <c r="E140" s="707">
        <f t="shared" si="4"/>
        <v>0</v>
      </c>
      <c r="F140" s="583"/>
      <c r="G140" s="583"/>
      <c r="H140" s="583"/>
    </row>
    <row r="141" spans="1:8" s="445" customFormat="1" ht="15.75" hidden="1" customHeight="1" x14ac:dyDescent="0.25">
      <c r="A141" s="582">
        <v>11</v>
      </c>
      <c r="B141" s="586"/>
      <c r="C141" s="583"/>
      <c r="D141" s="583"/>
      <c r="E141" s="707">
        <f t="shared" si="4"/>
        <v>0</v>
      </c>
      <c r="F141" s="583"/>
      <c r="G141" s="583"/>
      <c r="H141" s="583"/>
    </row>
    <row r="142" spans="1:8" s="445" customFormat="1" ht="15.75" hidden="1" customHeight="1" x14ac:dyDescent="0.25">
      <c r="A142" s="582">
        <v>12</v>
      </c>
      <c r="B142" s="586"/>
      <c r="C142" s="583"/>
      <c r="D142" s="583"/>
      <c r="E142" s="707">
        <f t="shared" si="4"/>
        <v>0</v>
      </c>
      <c r="F142" s="583"/>
      <c r="G142" s="583"/>
      <c r="H142" s="583"/>
    </row>
    <row r="143" spans="1:8" s="445" customFormat="1" ht="15.75" hidden="1" customHeight="1" x14ac:dyDescent="0.25">
      <c r="A143" s="582">
        <v>13</v>
      </c>
      <c r="B143" s="586"/>
      <c r="C143" s="583"/>
      <c r="D143" s="583"/>
      <c r="E143" s="707">
        <f t="shared" si="4"/>
        <v>0</v>
      </c>
      <c r="F143" s="583"/>
      <c r="G143" s="583"/>
      <c r="H143" s="583"/>
    </row>
    <row r="144" spans="1:8" s="445" customFormat="1" ht="15.75" hidden="1" customHeight="1" x14ac:dyDescent="0.25">
      <c r="A144" s="582">
        <v>14</v>
      </c>
      <c r="B144" s="586"/>
      <c r="C144" s="583"/>
      <c r="D144" s="583"/>
      <c r="E144" s="707">
        <f t="shared" si="4"/>
        <v>0</v>
      </c>
      <c r="F144" s="583"/>
      <c r="G144" s="583"/>
      <c r="H144" s="583"/>
    </row>
    <row r="145" spans="1:8" s="445" customFormat="1" ht="15.75" hidden="1" customHeight="1" x14ac:dyDescent="0.25">
      <c r="A145" s="582">
        <v>15</v>
      </c>
      <c r="B145" s="586"/>
      <c r="C145" s="583"/>
      <c r="D145" s="583"/>
      <c r="E145" s="707">
        <f t="shared" si="4"/>
        <v>0</v>
      </c>
      <c r="F145" s="583"/>
      <c r="G145" s="583"/>
      <c r="H145" s="583"/>
    </row>
    <row r="146" spans="1:8" s="445" customFormat="1" ht="15.75" hidden="1" customHeight="1" x14ac:dyDescent="0.25">
      <c r="A146" s="582">
        <v>16</v>
      </c>
      <c r="B146" s="586"/>
      <c r="C146" s="583"/>
      <c r="D146" s="583"/>
      <c r="E146" s="707">
        <f t="shared" si="4"/>
        <v>0</v>
      </c>
      <c r="F146" s="583"/>
      <c r="G146" s="583"/>
      <c r="H146" s="583"/>
    </row>
    <row r="147" spans="1:8" s="445" customFormat="1" ht="15.75" hidden="1" customHeight="1" x14ac:dyDescent="0.25">
      <c r="A147" s="582">
        <v>17</v>
      </c>
      <c r="B147" s="586"/>
      <c r="C147" s="583"/>
      <c r="D147" s="583"/>
      <c r="E147" s="707">
        <f t="shared" si="4"/>
        <v>0</v>
      </c>
      <c r="F147" s="583"/>
      <c r="G147" s="583"/>
      <c r="H147" s="583"/>
    </row>
    <row r="148" spans="1:8" s="445" customFormat="1" ht="15.75" hidden="1" customHeight="1" x14ac:dyDescent="0.25">
      <c r="A148" s="582">
        <v>18</v>
      </c>
      <c r="B148" s="586"/>
      <c r="C148" s="583"/>
      <c r="D148" s="583"/>
      <c r="E148" s="707">
        <f t="shared" si="4"/>
        <v>0</v>
      </c>
      <c r="F148" s="583"/>
      <c r="G148" s="583"/>
      <c r="H148" s="583"/>
    </row>
    <row r="149" spans="1:8" s="445" customFormat="1" ht="15.75" hidden="1" customHeight="1" x14ac:dyDescent="0.25">
      <c r="A149" s="582">
        <v>19</v>
      </c>
      <c r="B149" s="586"/>
      <c r="C149" s="583"/>
      <c r="D149" s="583"/>
      <c r="E149" s="707">
        <f t="shared" si="4"/>
        <v>0</v>
      </c>
      <c r="F149" s="583"/>
      <c r="G149" s="583"/>
      <c r="H149" s="583"/>
    </row>
    <row r="150" spans="1:8" s="445" customFormat="1" ht="16.5" x14ac:dyDescent="0.25">
      <c r="A150" s="572" t="s">
        <v>748</v>
      </c>
      <c r="B150" s="584" t="s">
        <v>438</v>
      </c>
      <c r="C150" s="755">
        <f>SUM(C151:C169)</f>
        <v>0</v>
      </c>
      <c r="D150" s="579"/>
      <c r="E150" s="755">
        <f>SUM(E151:E169)</f>
        <v>0</v>
      </c>
      <c r="F150" s="755">
        <f>SUM(F151:F169)</f>
        <v>0</v>
      </c>
      <c r="G150" s="755">
        <f>SUM(G151:G169)</f>
        <v>0</v>
      </c>
      <c r="H150" s="755">
        <f>SUM(H151:H169)</f>
        <v>0</v>
      </c>
    </row>
    <row r="151" spans="1:8" s="445" customFormat="1" ht="15.75" hidden="1" x14ac:dyDescent="0.25">
      <c r="A151" s="582">
        <v>1</v>
      </c>
      <c r="B151" s="587" t="s">
        <v>1139</v>
      </c>
      <c r="C151" s="583"/>
      <c r="D151" s="583"/>
      <c r="E151" s="707">
        <f t="shared" ref="E151:E169" si="5">C151*D151/1000</f>
        <v>0</v>
      </c>
      <c r="F151" s="583"/>
      <c r="G151" s="583"/>
      <c r="H151" s="583"/>
    </row>
    <row r="152" spans="1:8" s="445" customFormat="1" ht="15.75" hidden="1" x14ac:dyDescent="0.25">
      <c r="A152" s="582">
        <v>2</v>
      </c>
      <c r="B152" s="590" t="s">
        <v>1140</v>
      </c>
      <c r="C152" s="583"/>
      <c r="D152" s="583"/>
      <c r="E152" s="707">
        <f t="shared" si="5"/>
        <v>0</v>
      </c>
      <c r="F152" s="583"/>
      <c r="G152" s="583"/>
      <c r="H152" s="583"/>
    </row>
    <row r="153" spans="1:8" s="445" customFormat="1" ht="15.75" hidden="1" x14ac:dyDescent="0.25">
      <c r="A153" s="582">
        <v>3</v>
      </c>
      <c r="B153" s="590" t="s">
        <v>1140</v>
      </c>
      <c r="C153" s="583"/>
      <c r="D153" s="583"/>
      <c r="E153" s="707">
        <f t="shared" si="5"/>
        <v>0</v>
      </c>
      <c r="F153" s="583"/>
      <c r="G153" s="583"/>
      <c r="H153" s="583"/>
    </row>
    <row r="154" spans="1:8" s="445" customFormat="1" ht="15.75" hidden="1" x14ac:dyDescent="0.25">
      <c r="A154" s="582">
        <v>4</v>
      </c>
      <c r="B154" s="590" t="s">
        <v>1179</v>
      </c>
      <c r="C154" s="583"/>
      <c r="D154" s="583"/>
      <c r="E154" s="707">
        <f t="shared" si="5"/>
        <v>0</v>
      </c>
      <c r="F154" s="583"/>
      <c r="G154" s="583"/>
      <c r="H154" s="583"/>
    </row>
    <row r="155" spans="1:8" s="445" customFormat="1" ht="15.75" hidden="1" x14ac:dyDescent="0.25">
      <c r="A155" s="582">
        <v>5</v>
      </c>
      <c r="B155" s="591"/>
      <c r="C155" s="583"/>
      <c r="D155" s="583"/>
      <c r="E155" s="707">
        <f t="shared" si="5"/>
        <v>0</v>
      </c>
      <c r="F155" s="583"/>
      <c r="G155" s="583"/>
      <c r="H155" s="583"/>
    </row>
    <row r="156" spans="1:8" s="445" customFormat="1" ht="15.75" hidden="1" x14ac:dyDescent="0.25">
      <c r="A156" s="582">
        <v>6</v>
      </c>
      <c r="B156" s="587"/>
      <c r="C156" s="583"/>
      <c r="D156" s="583"/>
      <c r="E156" s="707">
        <f t="shared" si="5"/>
        <v>0</v>
      </c>
      <c r="F156" s="583"/>
      <c r="G156" s="583"/>
      <c r="H156" s="583"/>
    </row>
    <row r="157" spans="1:8" s="445" customFormat="1" ht="15.75" hidden="1" x14ac:dyDescent="0.25">
      <c r="A157" s="582">
        <v>7</v>
      </c>
      <c r="B157" s="587"/>
      <c r="C157" s="583"/>
      <c r="D157" s="583"/>
      <c r="E157" s="707">
        <f t="shared" si="5"/>
        <v>0</v>
      </c>
      <c r="F157" s="583"/>
      <c r="G157" s="583"/>
      <c r="H157" s="583"/>
    </row>
    <row r="158" spans="1:8" s="445" customFormat="1" ht="15.75" hidden="1" x14ac:dyDescent="0.25">
      <c r="A158" s="582">
        <v>8</v>
      </c>
      <c r="B158" s="587"/>
      <c r="C158" s="583"/>
      <c r="D158" s="583"/>
      <c r="E158" s="707">
        <f t="shared" si="5"/>
        <v>0</v>
      </c>
      <c r="F158" s="583"/>
      <c r="G158" s="583"/>
      <c r="H158" s="583"/>
    </row>
    <row r="159" spans="1:8" s="445" customFormat="1" ht="15.75" hidden="1" x14ac:dyDescent="0.25">
      <c r="A159" s="582">
        <v>9</v>
      </c>
      <c r="B159" s="587"/>
      <c r="C159" s="583"/>
      <c r="D159" s="583"/>
      <c r="E159" s="707">
        <f t="shared" si="5"/>
        <v>0</v>
      </c>
      <c r="F159" s="583"/>
      <c r="G159" s="583"/>
      <c r="H159" s="583"/>
    </row>
    <row r="160" spans="1:8" s="445" customFormat="1" ht="15.75" hidden="1" x14ac:dyDescent="0.25">
      <c r="A160" s="582">
        <v>10</v>
      </c>
      <c r="B160" s="587"/>
      <c r="C160" s="583"/>
      <c r="D160" s="583"/>
      <c r="E160" s="707">
        <f t="shared" si="5"/>
        <v>0</v>
      </c>
      <c r="F160" s="583"/>
      <c r="G160" s="583"/>
      <c r="H160" s="583"/>
    </row>
    <row r="161" spans="1:8" s="445" customFormat="1" ht="15.75" hidden="1" x14ac:dyDescent="0.25">
      <c r="A161" s="582">
        <v>11</v>
      </c>
      <c r="B161" s="587"/>
      <c r="C161" s="583"/>
      <c r="D161" s="583"/>
      <c r="E161" s="707">
        <f t="shared" si="5"/>
        <v>0</v>
      </c>
      <c r="F161" s="583"/>
      <c r="G161" s="583"/>
      <c r="H161" s="583"/>
    </row>
    <row r="162" spans="1:8" s="445" customFormat="1" ht="15.75" hidden="1" x14ac:dyDescent="0.25">
      <c r="A162" s="582">
        <v>12</v>
      </c>
      <c r="B162" s="587"/>
      <c r="C162" s="583"/>
      <c r="D162" s="583"/>
      <c r="E162" s="707">
        <f t="shared" si="5"/>
        <v>0</v>
      </c>
      <c r="F162" s="583"/>
      <c r="G162" s="583"/>
      <c r="H162" s="583"/>
    </row>
    <row r="163" spans="1:8" s="445" customFormat="1" ht="15.75" hidden="1" customHeight="1" x14ac:dyDescent="0.25">
      <c r="A163" s="582">
        <v>13</v>
      </c>
      <c r="B163" s="587"/>
      <c r="C163" s="583"/>
      <c r="D163" s="583"/>
      <c r="E163" s="707">
        <f t="shared" si="5"/>
        <v>0</v>
      </c>
      <c r="F163" s="583"/>
      <c r="G163" s="583"/>
      <c r="H163" s="583"/>
    </row>
    <row r="164" spans="1:8" s="445" customFormat="1" ht="15.75" hidden="1" customHeight="1" x14ac:dyDescent="0.25">
      <c r="A164" s="582">
        <v>14</v>
      </c>
      <c r="B164" s="587"/>
      <c r="C164" s="583"/>
      <c r="D164" s="583"/>
      <c r="E164" s="707">
        <f t="shared" si="5"/>
        <v>0</v>
      </c>
      <c r="F164" s="583"/>
      <c r="G164" s="583"/>
      <c r="H164" s="583"/>
    </row>
    <row r="165" spans="1:8" s="445" customFormat="1" ht="15.75" hidden="1" customHeight="1" x14ac:dyDescent="0.25">
      <c r="A165" s="582">
        <v>15</v>
      </c>
      <c r="B165" s="587"/>
      <c r="C165" s="583"/>
      <c r="D165" s="583"/>
      <c r="E165" s="707">
        <f t="shared" si="5"/>
        <v>0</v>
      </c>
      <c r="F165" s="583"/>
      <c r="G165" s="583"/>
      <c r="H165" s="583"/>
    </row>
    <row r="166" spans="1:8" s="445" customFormat="1" ht="15.75" hidden="1" customHeight="1" x14ac:dyDescent="0.25">
      <c r="A166" s="582">
        <v>16</v>
      </c>
      <c r="B166" s="587"/>
      <c r="C166" s="583"/>
      <c r="D166" s="583"/>
      <c r="E166" s="707">
        <f t="shared" si="5"/>
        <v>0</v>
      </c>
      <c r="F166" s="583"/>
      <c r="G166" s="583"/>
      <c r="H166" s="583"/>
    </row>
    <row r="167" spans="1:8" s="445" customFormat="1" ht="15.75" hidden="1" customHeight="1" x14ac:dyDescent="0.25">
      <c r="A167" s="582">
        <v>17</v>
      </c>
      <c r="B167" s="587"/>
      <c r="C167" s="583"/>
      <c r="D167" s="583"/>
      <c r="E167" s="707">
        <f t="shared" si="5"/>
        <v>0</v>
      </c>
      <c r="F167" s="583"/>
      <c r="G167" s="583"/>
      <c r="H167" s="583"/>
    </row>
    <row r="168" spans="1:8" s="445" customFormat="1" ht="15.75" hidden="1" customHeight="1" x14ac:dyDescent="0.25">
      <c r="A168" s="582">
        <v>18</v>
      </c>
      <c r="B168" s="587"/>
      <c r="C168" s="583"/>
      <c r="D168" s="583"/>
      <c r="E168" s="707">
        <f t="shared" si="5"/>
        <v>0</v>
      </c>
      <c r="F168" s="583"/>
      <c r="G168" s="583"/>
      <c r="H168" s="583"/>
    </row>
    <row r="169" spans="1:8" s="445" customFormat="1" ht="15.75" hidden="1" customHeight="1" x14ac:dyDescent="0.25">
      <c r="A169" s="582">
        <v>19</v>
      </c>
      <c r="B169" s="587"/>
      <c r="C169" s="583"/>
      <c r="D169" s="583"/>
      <c r="E169" s="707">
        <f t="shared" si="5"/>
        <v>0</v>
      </c>
      <c r="F169" s="583"/>
      <c r="G169" s="583"/>
      <c r="H169" s="583"/>
    </row>
    <row r="170" spans="1:8" s="445" customFormat="1" ht="15.75" customHeight="1" x14ac:dyDescent="0.25">
      <c r="A170" s="572" t="s">
        <v>750</v>
      </c>
      <c r="B170" s="584" t="s">
        <v>436</v>
      </c>
      <c r="C170" s="755">
        <f>SUM(C171:C199)</f>
        <v>0</v>
      </c>
      <c r="D170" s="579"/>
      <c r="E170" s="755">
        <f>SUM(E171:E199)</f>
        <v>0</v>
      </c>
      <c r="F170" s="755">
        <f>SUM(F171:F199)</f>
        <v>0</v>
      </c>
      <c r="G170" s="755">
        <f>SUM(G171:G199)</f>
        <v>0</v>
      </c>
      <c r="H170" s="755">
        <f>SUM(H171:H199)</f>
        <v>0</v>
      </c>
    </row>
    <row r="171" spans="1:8" s="445" customFormat="1" ht="15.75" hidden="1" customHeight="1" x14ac:dyDescent="0.25">
      <c r="A171" s="582">
        <v>1</v>
      </c>
      <c r="B171" s="587"/>
      <c r="C171" s="583"/>
      <c r="D171" s="583"/>
      <c r="E171" s="707">
        <f t="shared" ref="E171:E199" si="6">C171*D171/1000</f>
        <v>0</v>
      </c>
      <c r="F171" s="583"/>
      <c r="G171" s="583"/>
      <c r="H171" s="583"/>
    </row>
    <row r="172" spans="1:8" s="445" customFormat="1" ht="15.75" hidden="1" customHeight="1" x14ac:dyDescent="0.25">
      <c r="A172" s="582">
        <v>2</v>
      </c>
      <c r="B172" s="587"/>
      <c r="C172" s="583"/>
      <c r="D172" s="583"/>
      <c r="E172" s="707">
        <f t="shared" si="6"/>
        <v>0</v>
      </c>
      <c r="F172" s="583"/>
      <c r="G172" s="583"/>
      <c r="H172" s="583"/>
    </row>
    <row r="173" spans="1:8" s="445" customFormat="1" ht="15.75" hidden="1" customHeight="1" x14ac:dyDescent="0.25">
      <c r="A173" s="582">
        <v>3</v>
      </c>
      <c r="B173" s="587"/>
      <c r="C173" s="583"/>
      <c r="D173" s="583"/>
      <c r="E173" s="707">
        <f t="shared" si="6"/>
        <v>0</v>
      </c>
      <c r="F173" s="583"/>
      <c r="G173" s="583"/>
      <c r="H173" s="583"/>
    </row>
    <row r="174" spans="1:8" s="445" customFormat="1" ht="15.75" hidden="1" customHeight="1" x14ac:dyDescent="0.25">
      <c r="A174" s="582">
        <v>4</v>
      </c>
      <c r="B174" s="587"/>
      <c r="C174" s="583"/>
      <c r="D174" s="583"/>
      <c r="E174" s="707">
        <f t="shared" si="6"/>
        <v>0</v>
      </c>
      <c r="F174" s="583"/>
      <c r="G174" s="583"/>
      <c r="H174" s="583"/>
    </row>
    <row r="175" spans="1:8" s="445" customFormat="1" ht="15.75" hidden="1" customHeight="1" x14ac:dyDescent="0.25">
      <c r="A175" s="582">
        <v>5</v>
      </c>
      <c r="B175" s="587"/>
      <c r="C175" s="583"/>
      <c r="D175" s="583"/>
      <c r="E175" s="707">
        <f t="shared" si="6"/>
        <v>0</v>
      </c>
      <c r="F175" s="583"/>
      <c r="G175" s="583"/>
      <c r="H175" s="583"/>
    </row>
    <row r="176" spans="1:8" s="445" customFormat="1" ht="15.75" hidden="1" customHeight="1" x14ac:dyDescent="0.25">
      <c r="A176" s="582">
        <v>6</v>
      </c>
      <c r="B176" s="586"/>
      <c r="C176" s="583"/>
      <c r="D176" s="583"/>
      <c r="E176" s="707">
        <f t="shared" si="6"/>
        <v>0</v>
      </c>
      <c r="F176" s="583"/>
      <c r="G176" s="583"/>
      <c r="H176" s="583"/>
    </row>
    <row r="177" spans="1:8" s="445" customFormat="1" ht="15.75" hidden="1" customHeight="1" x14ac:dyDescent="0.25">
      <c r="A177" s="582">
        <v>7</v>
      </c>
      <c r="B177" s="586"/>
      <c r="C177" s="583"/>
      <c r="D177" s="583"/>
      <c r="E177" s="707">
        <f t="shared" si="6"/>
        <v>0</v>
      </c>
      <c r="F177" s="583"/>
      <c r="G177" s="583"/>
      <c r="H177" s="583"/>
    </row>
    <row r="178" spans="1:8" s="445" customFormat="1" ht="15.75" hidden="1" customHeight="1" x14ac:dyDescent="0.25">
      <c r="A178" s="582">
        <v>8</v>
      </c>
      <c r="B178" s="586"/>
      <c r="C178" s="583"/>
      <c r="D178" s="583"/>
      <c r="E178" s="707">
        <f t="shared" si="6"/>
        <v>0</v>
      </c>
      <c r="F178" s="583"/>
      <c r="G178" s="583"/>
      <c r="H178" s="583"/>
    </row>
    <row r="179" spans="1:8" s="445" customFormat="1" ht="15.75" hidden="1" customHeight="1" x14ac:dyDescent="0.25">
      <c r="A179" s="582">
        <v>9</v>
      </c>
      <c r="B179" s="586"/>
      <c r="C179" s="583"/>
      <c r="D179" s="583"/>
      <c r="E179" s="707">
        <f t="shared" si="6"/>
        <v>0</v>
      </c>
      <c r="F179" s="583"/>
      <c r="G179" s="583"/>
      <c r="H179" s="583"/>
    </row>
    <row r="180" spans="1:8" s="445" customFormat="1" ht="15.75" hidden="1" customHeight="1" x14ac:dyDescent="0.25">
      <c r="A180" s="582">
        <v>10</v>
      </c>
      <c r="B180" s="586"/>
      <c r="C180" s="583"/>
      <c r="D180" s="583"/>
      <c r="E180" s="707">
        <f t="shared" si="6"/>
        <v>0</v>
      </c>
      <c r="F180" s="583"/>
      <c r="G180" s="583"/>
      <c r="H180" s="583"/>
    </row>
    <row r="181" spans="1:8" s="445" customFormat="1" ht="15.75" hidden="1" customHeight="1" x14ac:dyDescent="0.25">
      <c r="A181" s="582">
        <v>11</v>
      </c>
      <c r="B181" s="586"/>
      <c r="C181" s="583"/>
      <c r="D181" s="583"/>
      <c r="E181" s="707">
        <f t="shared" si="6"/>
        <v>0</v>
      </c>
      <c r="F181" s="583"/>
      <c r="G181" s="583"/>
      <c r="H181" s="583"/>
    </row>
    <row r="182" spans="1:8" s="445" customFormat="1" ht="15.75" hidden="1" customHeight="1" x14ac:dyDescent="0.25">
      <c r="A182" s="582">
        <v>12</v>
      </c>
      <c r="B182" s="586"/>
      <c r="C182" s="583"/>
      <c r="D182" s="583"/>
      <c r="E182" s="707">
        <f t="shared" si="6"/>
        <v>0</v>
      </c>
      <c r="F182" s="583"/>
      <c r="G182" s="583"/>
      <c r="H182" s="583"/>
    </row>
    <row r="183" spans="1:8" s="445" customFormat="1" ht="15.75" hidden="1" customHeight="1" x14ac:dyDescent="0.25">
      <c r="A183" s="582">
        <v>13</v>
      </c>
      <c r="B183" s="586"/>
      <c r="C183" s="583"/>
      <c r="D183" s="583"/>
      <c r="E183" s="707">
        <f t="shared" si="6"/>
        <v>0</v>
      </c>
      <c r="F183" s="583"/>
      <c r="G183" s="583"/>
      <c r="H183" s="583"/>
    </row>
    <row r="184" spans="1:8" s="445" customFormat="1" ht="15.75" hidden="1" customHeight="1" x14ac:dyDescent="0.25">
      <c r="A184" s="582">
        <v>14</v>
      </c>
      <c r="B184" s="586"/>
      <c r="C184" s="583"/>
      <c r="D184" s="583"/>
      <c r="E184" s="707">
        <f t="shared" si="6"/>
        <v>0</v>
      </c>
      <c r="F184" s="583"/>
      <c r="G184" s="583"/>
      <c r="H184" s="583"/>
    </row>
    <row r="185" spans="1:8" s="445" customFormat="1" ht="15.75" hidden="1" customHeight="1" x14ac:dyDescent="0.25">
      <c r="A185" s="582">
        <v>15</v>
      </c>
      <c r="B185" s="586"/>
      <c r="C185" s="583"/>
      <c r="D185" s="583"/>
      <c r="E185" s="707">
        <f t="shared" si="6"/>
        <v>0</v>
      </c>
      <c r="F185" s="583"/>
      <c r="G185" s="583"/>
      <c r="H185" s="583"/>
    </row>
    <row r="186" spans="1:8" s="445" customFormat="1" ht="15.75" hidden="1" customHeight="1" x14ac:dyDescent="0.25">
      <c r="A186" s="582">
        <v>16</v>
      </c>
      <c r="B186" s="586"/>
      <c r="C186" s="583"/>
      <c r="D186" s="583"/>
      <c r="E186" s="707">
        <f t="shared" si="6"/>
        <v>0</v>
      </c>
      <c r="F186" s="583"/>
      <c r="G186" s="583"/>
      <c r="H186" s="583"/>
    </row>
    <row r="187" spans="1:8" s="445" customFormat="1" ht="15.75" hidden="1" customHeight="1" x14ac:dyDescent="0.25">
      <c r="A187" s="582">
        <v>17</v>
      </c>
      <c r="B187" s="586"/>
      <c r="C187" s="583"/>
      <c r="D187" s="583"/>
      <c r="E187" s="707">
        <f t="shared" si="6"/>
        <v>0</v>
      </c>
      <c r="F187" s="583"/>
      <c r="G187" s="583"/>
      <c r="H187" s="583"/>
    </row>
    <row r="188" spans="1:8" s="445" customFormat="1" ht="34.5" hidden="1" customHeight="1" x14ac:dyDescent="0.25">
      <c r="A188" s="582">
        <v>18</v>
      </c>
      <c r="B188" s="586"/>
      <c r="C188" s="583"/>
      <c r="D188" s="583"/>
      <c r="E188" s="707">
        <f t="shared" si="6"/>
        <v>0</v>
      </c>
      <c r="F188" s="583"/>
      <c r="G188" s="583"/>
      <c r="H188" s="583"/>
    </row>
    <row r="189" spans="1:8" s="445" customFormat="1" ht="15.75" hidden="1" x14ac:dyDescent="0.25">
      <c r="A189" s="582">
        <v>19</v>
      </c>
      <c r="B189" s="586"/>
      <c r="C189" s="583"/>
      <c r="D189" s="583"/>
      <c r="E189" s="707">
        <f t="shared" si="6"/>
        <v>0</v>
      </c>
      <c r="F189" s="583"/>
      <c r="G189" s="583"/>
      <c r="H189" s="583"/>
    </row>
    <row r="190" spans="1:8" s="445" customFormat="1" ht="15.75" hidden="1" x14ac:dyDescent="0.25">
      <c r="A190" s="582">
        <v>20</v>
      </c>
      <c r="B190" s="586"/>
      <c r="C190" s="583"/>
      <c r="D190" s="583"/>
      <c r="E190" s="707">
        <f t="shared" si="6"/>
        <v>0</v>
      </c>
      <c r="F190" s="583"/>
      <c r="G190" s="583"/>
      <c r="H190" s="583"/>
    </row>
    <row r="191" spans="1:8" s="445" customFormat="1" ht="15.75" hidden="1" x14ac:dyDescent="0.25">
      <c r="A191" s="582">
        <v>21</v>
      </c>
      <c r="B191" s="586"/>
      <c r="C191" s="583"/>
      <c r="D191" s="583"/>
      <c r="E191" s="707">
        <f t="shared" si="6"/>
        <v>0</v>
      </c>
      <c r="F191" s="583"/>
      <c r="G191" s="583"/>
      <c r="H191" s="583"/>
    </row>
    <row r="192" spans="1:8" s="445" customFormat="1" ht="15.75" hidden="1" x14ac:dyDescent="0.25">
      <c r="A192" s="582">
        <v>22</v>
      </c>
      <c r="B192" s="586"/>
      <c r="C192" s="583"/>
      <c r="D192" s="583"/>
      <c r="E192" s="707">
        <f t="shared" si="6"/>
        <v>0</v>
      </c>
      <c r="F192" s="583"/>
      <c r="G192" s="583"/>
      <c r="H192" s="583"/>
    </row>
    <row r="193" spans="1:8" s="445" customFormat="1" ht="15.75" hidden="1" x14ac:dyDescent="0.25">
      <c r="A193" s="582">
        <v>23</v>
      </c>
      <c r="B193" s="586"/>
      <c r="C193" s="583"/>
      <c r="D193" s="583"/>
      <c r="E193" s="707">
        <f t="shared" si="6"/>
        <v>0</v>
      </c>
      <c r="F193" s="583"/>
      <c r="G193" s="583"/>
      <c r="H193" s="583"/>
    </row>
    <row r="194" spans="1:8" s="445" customFormat="1" ht="15.75" hidden="1" customHeight="1" x14ac:dyDescent="0.25">
      <c r="A194" s="582">
        <v>24</v>
      </c>
      <c r="B194" s="586"/>
      <c r="C194" s="583"/>
      <c r="D194" s="583"/>
      <c r="E194" s="707">
        <f t="shared" si="6"/>
        <v>0</v>
      </c>
      <c r="F194" s="583"/>
      <c r="G194" s="583"/>
      <c r="H194" s="583"/>
    </row>
    <row r="195" spans="1:8" s="445" customFormat="1" ht="15.75" hidden="1" customHeight="1" x14ac:dyDescent="0.25">
      <c r="A195" s="582">
        <v>25</v>
      </c>
      <c r="B195" s="586"/>
      <c r="C195" s="583"/>
      <c r="D195" s="583"/>
      <c r="E195" s="707">
        <f t="shared" si="6"/>
        <v>0</v>
      </c>
      <c r="F195" s="583"/>
      <c r="G195" s="583"/>
      <c r="H195" s="583"/>
    </row>
    <row r="196" spans="1:8" s="445" customFormat="1" ht="15.75" hidden="1" customHeight="1" x14ac:dyDescent="0.25">
      <c r="A196" s="582">
        <v>26</v>
      </c>
      <c r="B196" s="586"/>
      <c r="C196" s="583"/>
      <c r="D196" s="583"/>
      <c r="E196" s="707">
        <f t="shared" si="6"/>
        <v>0</v>
      </c>
      <c r="F196" s="583"/>
      <c r="G196" s="583"/>
      <c r="H196" s="583"/>
    </row>
    <row r="197" spans="1:8" s="445" customFormat="1" ht="15.75" hidden="1" x14ac:dyDescent="0.25">
      <c r="A197" s="582">
        <v>27</v>
      </c>
      <c r="B197" s="586"/>
      <c r="C197" s="583"/>
      <c r="D197" s="583"/>
      <c r="E197" s="707">
        <f t="shared" si="6"/>
        <v>0</v>
      </c>
      <c r="F197" s="583"/>
      <c r="G197" s="583"/>
      <c r="H197" s="583"/>
    </row>
    <row r="198" spans="1:8" s="445" customFormat="1" ht="15.75" hidden="1" x14ac:dyDescent="0.25">
      <c r="A198" s="582">
        <v>28</v>
      </c>
      <c r="B198" s="586"/>
      <c r="C198" s="583"/>
      <c r="D198" s="583"/>
      <c r="E198" s="707">
        <f t="shared" si="6"/>
        <v>0</v>
      </c>
      <c r="F198" s="583"/>
      <c r="G198" s="583"/>
      <c r="H198" s="583"/>
    </row>
    <row r="199" spans="1:8" s="445" customFormat="1" ht="15.75" hidden="1" customHeight="1" x14ac:dyDescent="0.25">
      <c r="A199" s="582">
        <v>29</v>
      </c>
      <c r="B199" s="586"/>
      <c r="C199" s="583"/>
      <c r="D199" s="583"/>
      <c r="E199" s="707">
        <f t="shared" si="6"/>
        <v>0</v>
      </c>
      <c r="F199" s="583"/>
      <c r="G199" s="583"/>
      <c r="H199" s="583"/>
    </row>
    <row r="200" spans="1:8" s="445" customFormat="1" ht="15.75" customHeight="1" x14ac:dyDescent="0.25">
      <c r="A200" s="572" t="s">
        <v>752</v>
      </c>
      <c r="B200" s="584" t="s">
        <v>772</v>
      </c>
      <c r="C200" s="755">
        <f>SUM(C201:C219)</f>
        <v>0</v>
      </c>
      <c r="D200" s="579"/>
      <c r="E200" s="755">
        <f>SUM(E201:E219)</f>
        <v>0</v>
      </c>
      <c r="F200" s="755">
        <f>SUM(F201:F219)</f>
        <v>0</v>
      </c>
      <c r="G200" s="755">
        <f>SUM(G201:G219)</f>
        <v>0</v>
      </c>
      <c r="H200" s="755">
        <f>SUM(H201:H219)</f>
        <v>0</v>
      </c>
    </row>
    <row r="201" spans="1:8" s="445" customFormat="1" ht="15.75" hidden="1" customHeight="1" x14ac:dyDescent="0.25">
      <c r="A201" s="582">
        <v>1</v>
      </c>
      <c r="B201" s="754" t="s">
        <v>1180</v>
      </c>
      <c r="C201" s="583"/>
      <c r="D201" s="583"/>
      <c r="E201" s="707">
        <f t="shared" ref="E201:E219" si="7">C201*D201/1000</f>
        <v>0</v>
      </c>
      <c r="F201" s="583"/>
      <c r="G201" s="583"/>
      <c r="H201" s="583"/>
    </row>
    <row r="202" spans="1:8" s="445" customFormat="1" ht="15.75" hidden="1" customHeight="1" x14ac:dyDescent="0.25">
      <c r="A202" s="582">
        <v>2</v>
      </c>
      <c r="B202" s="754" t="s">
        <v>1181</v>
      </c>
      <c r="C202" s="583"/>
      <c r="D202" s="583"/>
      <c r="E202" s="707">
        <f t="shared" si="7"/>
        <v>0</v>
      </c>
      <c r="F202" s="583"/>
      <c r="G202" s="583"/>
      <c r="H202" s="583"/>
    </row>
    <row r="203" spans="1:8" s="445" customFormat="1" ht="15.75" hidden="1" customHeight="1" x14ac:dyDescent="0.25">
      <c r="A203" s="582">
        <v>3</v>
      </c>
      <c r="B203" s="586"/>
      <c r="C203" s="583"/>
      <c r="D203" s="583"/>
      <c r="E203" s="707">
        <f t="shared" si="7"/>
        <v>0</v>
      </c>
      <c r="F203" s="583"/>
      <c r="G203" s="583"/>
      <c r="H203" s="583"/>
    </row>
    <row r="204" spans="1:8" s="445" customFormat="1" ht="15.75" hidden="1" customHeight="1" x14ac:dyDescent="0.25">
      <c r="A204" s="582">
        <v>4</v>
      </c>
      <c r="B204" s="586"/>
      <c r="C204" s="583"/>
      <c r="D204" s="583"/>
      <c r="E204" s="707">
        <f t="shared" si="7"/>
        <v>0</v>
      </c>
      <c r="F204" s="583"/>
      <c r="G204" s="583"/>
      <c r="H204" s="583"/>
    </row>
    <row r="205" spans="1:8" s="445" customFormat="1" ht="15.75" hidden="1" customHeight="1" x14ac:dyDescent="0.25">
      <c r="A205" s="582">
        <v>5</v>
      </c>
      <c r="B205" s="586"/>
      <c r="C205" s="583"/>
      <c r="D205" s="583"/>
      <c r="E205" s="707">
        <f t="shared" si="7"/>
        <v>0</v>
      </c>
      <c r="F205" s="583"/>
      <c r="G205" s="583"/>
      <c r="H205" s="583"/>
    </row>
    <row r="206" spans="1:8" s="445" customFormat="1" ht="15.75" hidden="1" customHeight="1" x14ac:dyDescent="0.25">
      <c r="A206" s="582">
        <v>6</v>
      </c>
      <c r="B206" s="586"/>
      <c r="C206" s="583"/>
      <c r="D206" s="583"/>
      <c r="E206" s="707">
        <f t="shared" si="7"/>
        <v>0</v>
      </c>
      <c r="F206" s="583"/>
      <c r="G206" s="583"/>
      <c r="H206" s="583"/>
    </row>
    <row r="207" spans="1:8" s="445" customFormat="1" ht="15.75" hidden="1" x14ac:dyDescent="0.25">
      <c r="A207" s="582">
        <v>7</v>
      </c>
      <c r="B207" s="586"/>
      <c r="C207" s="583"/>
      <c r="D207" s="583"/>
      <c r="E207" s="707">
        <f t="shared" si="7"/>
        <v>0</v>
      </c>
      <c r="F207" s="583"/>
      <c r="G207" s="583"/>
      <c r="H207" s="583"/>
    </row>
    <row r="208" spans="1:8" s="445" customFormat="1" ht="15.75" hidden="1" x14ac:dyDescent="0.25">
      <c r="A208" s="582">
        <v>8</v>
      </c>
      <c r="B208" s="586"/>
      <c r="C208" s="583"/>
      <c r="D208" s="583"/>
      <c r="E208" s="707">
        <f t="shared" si="7"/>
        <v>0</v>
      </c>
      <c r="F208" s="583"/>
      <c r="G208" s="583"/>
      <c r="H208" s="583"/>
    </row>
    <row r="209" spans="1:8" s="445" customFormat="1" ht="15.75" hidden="1" customHeight="1" x14ac:dyDescent="0.25">
      <c r="A209" s="582">
        <v>9</v>
      </c>
      <c r="B209" s="586"/>
      <c r="C209" s="583"/>
      <c r="D209" s="583"/>
      <c r="E209" s="707">
        <f t="shared" si="7"/>
        <v>0</v>
      </c>
      <c r="F209" s="583"/>
      <c r="G209" s="583"/>
      <c r="H209" s="583"/>
    </row>
    <row r="210" spans="1:8" s="445" customFormat="1" ht="15.75" hidden="1" customHeight="1" x14ac:dyDescent="0.25">
      <c r="A210" s="582">
        <v>10</v>
      </c>
      <c r="B210" s="586"/>
      <c r="C210" s="583"/>
      <c r="D210" s="583"/>
      <c r="E210" s="707">
        <f t="shared" si="7"/>
        <v>0</v>
      </c>
      <c r="F210" s="583"/>
      <c r="G210" s="583"/>
      <c r="H210" s="583"/>
    </row>
    <row r="211" spans="1:8" s="445" customFormat="1" ht="15.75" hidden="1" customHeight="1" x14ac:dyDescent="0.25">
      <c r="A211" s="582">
        <v>11</v>
      </c>
      <c r="B211" s="586"/>
      <c r="C211" s="583"/>
      <c r="D211" s="583"/>
      <c r="E211" s="707">
        <f t="shared" si="7"/>
        <v>0</v>
      </c>
      <c r="F211" s="583"/>
      <c r="G211" s="583"/>
      <c r="H211" s="583"/>
    </row>
    <row r="212" spans="1:8" s="445" customFormat="1" ht="15.75" hidden="1" customHeight="1" x14ac:dyDescent="0.25">
      <c r="A212" s="582">
        <v>12</v>
      </c>
      <c r="B212" s="586"/>
      <c r="C212" s="583"/>
      <c r="D212" s="583"/>
      <c r="E212" s="707">
        <f t="shared" si="7"/>
        <v>0</v>
      </c>
      <c r="F212" s="583"/>
      <c r="G212" s="583"/>
      <c r="H212" s="583"/>
    </row>
    <row r="213" spans="1:8" s="445" customFormat="1" ht="15.75" hidden="1" customHeight="1" x14ac:dyDescent="0.25">
      <c r="A213" s="582">
        <v>13</v>
      </c>
      <c r="B213" s="586"/>
      <c r="C213" s="583"/>
      <c r="D213" s="583"/>
      <c r="E213" s="707">
        <f t="shared" si="7"/>
        <v>0</v>
      </c>
      <c r="F213" s="583"/>
      <c r="G213" s="583"/>
      <c r="H213" s="583"/>
    </row>
    <row r="214" spans="1:8" s="445" customFormat="1" ht="15.75" hidden="1" customHeight="1" x14ac:dyDescent="0.25">
      <c r="A214" s="582">
        <v>14</v>
      </c>
      <c r="B214" s="586"/>
      <c r="C214" s="583"/>
      <c r="D214" s="583"/>
      <c r="E214" s="707">
        <f t="shared" si="7"/>
        <v>0</v>
      </c>
      <c r="F214" s="583"/>
      <c r="G214" s="583"/>
      <c r="H214" s="583"/>
    </row>
    <row r="215" spans="1:8" s="445" customFormat="1" ht="15.75" hidden="1" customHeight="1" x14ac:dyDescent="0.25">
      <c r="A215" s="582">
        <v>15</v>
      </c>
      <c r="B215" s="586"/>
      <c r="C215" s="583"/>
      <c r="D215" s="583"/>
      <c r="E215" s="707">
        <f t="shared" si="7"/>
        <v>0</v>
      </c>
      <c r="F215" s="583"/>
      <c r="G215" s="583"/>
      <c r="H215" s="583"/>
    </row>
    <row r="216" spans="1:8" s="445" customFormat="1" ht="15.75" hidden="1" customHeight="1" x14ac:dyDescent="0.25">
      <c r="A216" s="582">
        <v>16</v>
      </c>
      <c r="B216" s="586"/>
      <c r="C216" s="583"/>
      <c r="D216" s="583"/>
      <c r="E216" s="707">
        <f t="shared" si="7"/>
        <v>0</v>
      </c>
      <c r="F216" s="583"/>
      <c r="G216" s="583"/>
      <c r="H216" s="583"/>
    </row>
    <row r="217" spans="1:8" s="445" customFormat="1" ht="15.75" hidden="1" x14ac:dyDescent="0.25">
      <c r="A217" s="582">
        <v>17</v>
      </c>
      <c r="B217" s="586"/>
      <c r="C217" s="583"/>
      <c r="D217" s="583"/>
      <c r="E217" s="707">
        <f t="shared" si="7"/>
        <v>0</v>
      </c>
      <c r="F217" s="583"/>
      <c r="G217" s="583"/>
      <c r="H217" s="583"/>
    </row>
    <row r="218" spans="1:8" s="445" customFormat="1" ht="15.75" hidden="1" x14ac:dyDescent="0.25">
      <c r="A218" s="582">
        <v>18</v>
      </c>
      <c r="B218" s="586"/>
      <c r="C218" s="583"/>
      <c r="D218" s="583"/>
      <c r="E218" s="707">
        <f t="shared" si="7"/>
        <v>0</v>
      </c>
      <c r="F218" s="583"/>
      <c r="G218" s="583"/>
      <c r="H218" s="583"/>
    </row>
    <row r="219" spans="1:8" s="445" customFormat="1" ht="15.75" hidden="1" x14ac:dyDescent="0.25">
      <c r="A219" s="582">
        <v>19</v>
      </c>
      <c r="B219" s="586"/>
      <c r="C219" s="583"/>
      <c r="D219" s="583"/>
      <c r="E219" s="707">
        <f t="shared" si="7"/>
        <v>0</v>
      </c>
      <c r="F219" s="583"/>
      <c r="G219" s="583"/>
      <c r="H219" s="583"/>
    </row>
    <row r="220" spans="1:8" s="445" customFormat="1" ht="15.75" customHeight="1" x14ac:dyDescent="0.25">
      <c r="A220" s="572" t="s">
        <v>754</v>
      </c>
      <c r="B220" s="581" t="s">
        <v>622</v>
      </c>
      <c r="C220" s="753">
        <f>SUM(C221:C257)</f>
        <v>0</v>
      </c>
      <c r="D220" s="579"/>
      <c r="E220" s="753">
        <f>SUM(E221:E257)</f>
        <v>0</v>
      </c>
      <c r="F220" s="753">
        <f>SUM(F221:F257)</f>
        <v>0</v>
      </c>
      <c r="G220" s="753">
        <f>SUM(G221:G257)</f>
        <v>0</v>
      </c>
      <c r="H220" s="753">
        <f>SUM(H221:H257)</f>
        <v>0</v>
      </c>
    </row>
    <row r="221" spans="1:8" s="445" customFormat="1" ht="15.75" hidden="1" customHeight="1" x14ac:dyDescent="0.25">
      <c r="A221" s="582">
        <v>1</v>
      </c>
      <c r="B221" s="754"/>
      <c r="C221" s="583"/>
      <c r="D221" s="583"/>
      <c r="E221" s="707">
        <f t="shared" ref="E221:E257" si="8">C221*D221/1000</f>
        <v>0</v>
      </c>
      <c r="F221" s="583"/>
      <c r="G221" s="583"/>
      <c r="H221" s="583"/>
    </row>
    <row r="222" spans="1:8" s="445" customFormat="1" ht="15.75" hidden="1" customHeight="1" x14ac:dyDescent="0.25">
      <c r="A222" s="582">
        <v>2</v>
      </c>
      <c r="B222" s="586"/>
      <c r="C222" s="583"/>
      <c r="D222" s="583"/>
      <c r="E222" s="707">
        <f t="shared" si="8"/>
        <v>0</v>
      </c>
      <c r="F222" s="583"/>
      <c r="G222" s="583"/>
      <c r="H222" s="583"/>
    </row>
    <row r="223" spans="1:8" s="445" customFormat="1" ht="15.75" hidden="1" customHeight="1" x14ac:dyDescent="0.25">
      <c r="A223" s="582">
        <v>3</v>
      </c>
      <c r="B223" s="586"/>
      <c r="C223" s="583"/>
      <c r="D223" s="583"/>
      <c r="E223" s="707">
        <f t="shared" si="8"/>
        <v>0</v>
      </c>
      <c r="F223" s="583"/>
      <c r="G223" s="583"/>
      <c r="H223" s="583"/>
    </row>
    <row r="224" spans="1:8" s="445" customFormat="1" ht="15.75" hidden="1" customHeight="1" x14ac:dyDescent="0.25">
      <c r="A224" s="582">
        <v>4</v>
      </c>
      <c r="B224" s="586"/>
      <c r="C224" s="583"/>
      <c r="D224" s="583"/>
      <c r="E224" s="707">
        <f t="shared" si="8"/>
        <v>0</v>
      </c>
      <c r="F224" s="583"/>
      <c r="G224" s="583"/>
      <c r="H224" s="583"/>
    </row>
    <row r="225" spans="1:8" s="445" customFormat="1" ht="15.75" hidden="1" customHeight="1" x14ac:dyDescent="0.25">
      <c r="A225" s="582">
        <v>5</v>
      </c>
      <c r="B225" s="586"/>
      <c r="C225" s="583"/>
      <c r="D225" s="583"/>
      <c r="E225" s="707">
        <f t="shared" si="8"/>
        <v>0</v>
      </c>
      <c r="F225" s="583"/>
      <c r="G225" s="583"/>
      <c r="H225" s="583"/>
    </row>
    <row r="226" spans="1:8" s="445" customFormat="1" ht="15.75" hidden="1" customHeight="1" x14ac:dyDescent="0.25">
      <c r="A226" s="582">
        <v>6</v>
      </c>
      <c r="B226" s="586"/>
      <c r="C226" s="583"/>
      <c r="D226" s="583"/>
      <c r="E226" s="707">
        <f t="shared" si="8"/>
        <v>0</v>
      </c>
      <c r="F226" s="583"/>
      <c r="G226" s="583"/>
      <c r="H226" s="583"/>
    </row>
    <row r="227" spans="1:8" s="445" customFormat="1" ht="15.75" hidden="1" customHeight="1" x14ac:dyDescent="0.25">
      <c r="A227" s="582">
        <v>7</v>
      </c>
      <c r="B227" s="586"/>
      <c r="C227" s="583"/>
      <c r="D227" s="583"/>
      <c r="E227" s="707">
        <f t="shared" si="8"/>
        <v>0</v>
      </c>
      <c r="F227" s="583"/>
      <c r="G227" s="583"/>
      <c r="H227" s="583"/>
    </row>
    <row r="228" spans="1:8" s="445" customFormat="1" ht="15.75" hidden="1" customHeight="1" x14ac:dyDescent="0.25">
      <c r="A228" s="582">
        <v>8</v>
      </c>
      <c r="B228" s="586"/>
      <c r="C228" s="583"/>
      <c r="D228" s="583"/>
      <c r="E228" s="707">
        <f t="shared" si="8"/>
        <v>0</v>
      </c>
      <c r="F228" s="583"/>
      <c r="G228" s="583"/>
      <c r="H228" s="583"/>
    </row>
    <row r="229" spans="1:8" s="445" customFormat="1" ht="15.75" hidden="1" customHeight="1" x14ac:dyDescent="0.25">
      <c r="A229" s="582">
        <v>9</v>
      </c>
      <c r="B229" s="586"/>
      <c r="C229" s="583"/>
      <c r="D229" s="583"/>
      <c r="E229" s="707">
        <f t="shared" si="8"/>
        <v>0</v>
      </c>
      <c r="F229" s="583"/>
      <c r="G229" s="583"/>
      <c r="H229" s="583"/>
    </row>
    <row r="230" spans="1:8" s="445" customFormat="1" ht="15.75" hidden="1" customHeight="1" x14ac:dyDescent="0.25">
      <c r="A230" s="582">
        <v>10</v>
      </c>
      <c r="B230" s="586"/>
      <c r="C230" s="583"/>
      <c r="D230" s="583"/>
      <c r="E230" s="707">
        <f t="shared" si="8"/>
        <v>0</v>
      </c>
      <c r="F230" s="583"/>
      <c r="G230" s="583"/>
      <c r="H230" s="583"/>
    </row>
    <row r="231" spans="1:8" s="445" customFormat="1" ht="15.75" hidden="1" customHeight="1" x14ac:dyDescent="0.25">
      <c r="A231" s="582">
        <v>11</v>
      </c>
      <c r="B231" s="586"/>
      <c r="C231" s="583"/>
      <c r="D231" s="583"/>
      <c r="E231" s="707">
        <f t="shared" si="8"/>
        <v>0</v>
      </c>
      <c r="F231" s="583"/>
      <c r="G231" s="583"/>
      <c r="H231" s="583"/>
    </row>
    <row r="232" spans="1:8" s="445" customFormat="1" ht="15.75" hidden="1" customHeight="1" x14ac:dyDescent="0.25">
      <c r="A232" s="582">
        <v>12</v>
      </c>
      <c r="B232" s="586"/>
      <c r="C232" s="583"/>
      <c r="D232" s="583"/>
      <c r="E232" s="707">
        <f t="shared" si="8"/>
        <v>0</v>
      </c>
      <c r="F232" s="583"/>
      <c r="G232" s="583"/>
      <c r="H232" s="583"/>
    </row>
    <row r="233" spans="1:8" s="445" customFormat="1" ht="15.75" hidden="1" customHeight="1" x14ac:dyDescent="0.25">
      <c r="A233" s="582">
        <v>13</v>
      </c>
      <c r="B233" s="586"/>
      <c r="C233" s="583"/>
      <c r="D233" s="583"/>
      <c r="E233" s="707">
        <f t="shared" si="8"/>
        <v>0</v>
      </c>
      <c r="F233" s="583"/>
      <c r="G233" s="583"/>
      <c r="H233" s="583"/>
    </row>
    <row r="234" spans="1:8" s="445" customFormat="1" ht="15.75" hidden="1" customHeight="1" x14ac:dyDescent="0.25">
      <c r="A234" s="582">
        <v>14</v>
      </c>
      <c r="B234" s="586"/>
      <c r="C234" s="583"/>
      <c r="D234" s="583"/>
      <c r="E234" s="707">
        <f t="shared" si="8"/>
        <v>0</v>
      </c>
      <c r="F234" s="583"/>
      <c r="G234" s="583"/>
      <c r="H234" s="583"/>
    </row>
    <row r="235" spans="1:8" s="445" customFormat="1" ht="15.75" hidden="1" customHeight="1" x14ac:dyDescent="0.25">
      <c r="A235" s="582">
        <v>15</v>
      </c>
      <c r="B235" s="586"/>
      <c r="C235" s="583"/>
      <c r="D235" s="583"/>
      <c r="E235" s="707">
        <f t="shared" si="8"/>
        <v>0</v>
      </c>
      <c r="F235" s="583"/>
      <c r="G235" s="583"/>
      <c r="H235" s="583"/>
    </row>
    <row r="236" spans="1:8" s="445" customFormat="1" ht="15.75" hidden="1" customHeight="1" x14ac:dyDescent="0.25">
      <c r="A236" s="582">
        <v>16</v>
      </c>
      <c r="B236" s="586"/>
      <c r="C236" s="583"/>
      <c r="D236" s="583"/>
      <c r="E236" s="707">
        <f t="shared" si="8"/>
        <v>0</v>
      </c>
      <c r="F236" s="583"/>
      <c r="G236" s="583"/>
      <c r="H236" s="583"/>
    </row>
    <row r="237" spans="1:8" s="445" customFormat="1" ht="15.75" hidden="1" x14ac:dyDescent="0.25">
      <c r="A237" s="582">
        <v>17</v>
      </c>
      <c r="B237" s="586"/>
      <c r="C237" s="583"/>
      <c r="D237" s="583"/>
      <c r="E237" s="707">
        <f t="shared" si="8"/>
        <v>0</v>
      </c>
      <c r="F237" s="583"/>
      <c r="G237" s="583"/>
      <c r="H237" s="583"/>
    </row>
    <row r="238" spans="1:8" s="445" customFormat="1" ht="16.5" hidden="1" customHeight="1" x14ac:dyDescent="0.25">
      <c r="A238" s="582">
        <v>18</v>
      </c>
      <c r="B238" s="586"/>
      <c r="C238" s="583"/>
      <c r="D238" s="583"/>
      <c r="E238" s="707">
        <f t="shared" si="8"/>
        <v>0</v>
      </c>
      <c r="F238" s="583"/>
      <c r="G238" s="583"/>
      <c r="H238" s="583"/>
    </row>
    <row r="239" spans="1:8" s="445" customFormat="1" ht="16.5" hidden="1" customHeight="1" x14ac:dyDescent="0.25">
      <c r="A239" s="582">
        <v>19</v>
      </c>
      <c r="B239" s="586"/>
      <c r="C239" s="583"/>
      <c r="D239" s="583"/>
      <c r="E239" s="707">
        <f t="shared" si="8"/>
        <v>0</v>
      </c>
      <c r="F239" s="583"/>
      <c r="G239" s="583"/>
      <c r="H239" s="583"/>
    </row>
    <row r="240" spans="1:8" s="445" customFormat="1" ht="16.5" hidden="1" customHeight="1" x14ac:dyDescent="0.25">
      <c r="A240" s="582">
        <v>20</v>
      </c>
      <c r="B240" s="586"/>
      <c r="C240" s="583"/>
      <c r="D240" s="583"/>
      <c r="E240" s="707">
        <f t="shared" si="8"/>
        <v>0</v>
      </c>
      <c r="F240" s="583"/>
      <c r="G240" s="583"/>
      <c r="H240" s="583"/>
    </row>
    <row r="241" spans="1:8" s="445" customFormat="1" ht="16.5" hidden="1" customHeight="1" x14ac:dyDescent="0.25">
      <c r="A241" s="582">
        <v>21</v>
      </c>
      <c r="B241" s="586"/>
      <c r="C241" s="583"/>
      <c r="D241" s="583"/>
      <c r="E241" s="707">
        <f t="shared" si="8"/>
        <v>0</v>
      </c>
      <c r="F241" s="583"/>
      <c r="G241" s="583"/>
      <c r="H241" s="583"/>
    </row>
    <row r="242" spans="1:8" s="445" customFormat="1" ht="16.5" hidden="1" customHeight="1" x14ac:dyDescent="0.25">
      <c r="A242" s="582">
        <v>22</v>
      </c>
      <c r="B242" s="586"/>
      <c r="C242" s="583"/>
      <c r="D242" s="583"/>
      <c r="E242" s="707">
        <f t="shared" si="8"/>
        <v>0</v>
      </c>
      <c r="F242" s="583"/>
      <c r="G242" s="583"/>
      <c r="H242" s="583"/>
    </row>
    <row r="243" spans="1:8" s="445" customFormat="1" ht="16.5" hidden="1" customHeight="1" x14ac:dyDescent="0.25">
      <c r="A243" s="582">
        <v>23</v>
      </c>
      <c r="B243" s="586"/>
      <c r="C243" s="583"/>
      <c r="D243" s="583"/>
      <c r="E243" s="707">
        <f t="shared" si="8"/>
        <v>0</v>
      </c>
      <c r="F243" s="583"/>
      <c r="G243" s="583"/>
      <c r="H243" s="583"/>
    </row>
    <row r="244" spans="1:8" s="445" customFormat="1" ht="16.5" hidden="1" customHeight="1" x14ac:dyDescent="0.25">
      <c r="A244" s="582">
        <v>24</v>
      </c>
      <c r="B244" s="586"/>
      <c r="C244" s="583"/>
      <c r="D244" s="583"/>
      <c r="E244" s="707">
        <f t="shared" si="8"/>
        <v>0</v>
      </c>
      <c r="F244" s="583"/>
      <c r="G244" s="583"/>
      <c r="H244" s="583"/>
    </row>
    <row r="245" spans="1:8" s="445" customFormat="1" ht="16.5" hidden="1" customHeight="1" x14ac:dyDescent="0.25">
      <c r="A245" s="582">
        <v>25</v>
      </c>
      <c r="B245" s="586"/>
      <c r="C245" s="583"/>
      <c r="D245" s="583"/>
      <c r="E245" s="707">
        <f t="shared" si="8"/>
        <v>0</v>
      </c>
      <c r="F245" s="583"/>
      <c r="G245" s="583"/>
      <c r="H245" s="583"/>
    </row>
    <row r="246" spans="1:8" s="445" customFormat="1" ht="16.5" hidden="1" customHeight="1" x14ac:dyDescent="0.25">
      <c r="A246" s="582">
        <v>26</v>
      </c>
      <c r="B246" s="586"/>
      <c r="C246" s="583"/>
      <c r="D246" s="583"/>
      <c r="E246" s="707">
        <f t="shared" si="8"/>
        <v>0</v>
      </c>
      <c r="F246" s="583"/>
      <c r="G246" s="583"/>
      <c r="H246" s="583"/>
    </row>
    <row r="247" spans="1:8" s="445" customFormat="1" ht="15.75" hidden="1" x14ac:dyDescent="0.25">
      <c r="A247" s="582">
        <v>27</v>
      </c>
      <c r="B247" s="586"/>
      <c r="C247" s="583"/>
      <c r="D247" s="583"/>
      <c r="E247" s="707">
        <f t="shared" si="8"/>
        <v>0</v>
      </c>
      <c r="F247" s="583"/>
      <c r="G247" s="583"/>
      <c r="H247" s="583"/>
    </row>
    <row r="248" spans="1:8" s="445" customFormat="1" ht="15.75" hidden="1" customHeight="1" x14ac:dyDescent="0.25">
      <c r="A248" s="582">
        <v>28</v>
      </c>
      <c r="B248" s="586"/>
      <c r="C248" s="583"/>
      <c r="D248" s="583"/>
      <c r="E248" s="707">
        <f t="shared" si="8"/>
        <v>0</v>
      </c>
      <c r="F248" s="583"/>
      <c r="G248" s="583"/>
      <c r="H248" s="583"/>
    </row>
    <row r="249" spans="1:8" s="445" customFormat="1" ht="15.75" hidden="1" customHeight="1" x14ac:dyDescent="0.25">
      <c r="A249" s="582">
        <v>29</v>
      </c>
      <c r="B249" s="586"/>
      <c r="C249" s="583"/>
      <c r="D249" s="583"/>
      <c r="E249" s="707">
        <f t="shared" si="8"/>
        <v>0</v>
      </c>
      <c r="F249" s="583"/>
      <c r="G249" s="583"/>
      <c r="H249" s="583"/>
    </row>
    <row r="250" spans="1:8" s="445" customFormat="1" ht="15.75" hidden="1" customHeight="1" x14ac:dyDescent="0.25">
      <c r="A250" s="582">
        <v>30</v>
      </c>
      <c r="B250" s="586"/>
      <c r="C250" s="583"/>
      <c r="D250" s="583"/>
      <c r="E250" s="707">
        <f t="shared" si="8"/>
        <v>0</v>
      </c>
      <c r="F250" s="583"/>
      <c r="G250" s="583"/>
      <c r="H250" s="583"/>
    </row>
    <row r="251" spans="1:8" s="445" customFormat="1" ht="15.75" hidden="1" customHeight="1" x14ac:dyDescent="0.25">
      <c r="A251" s="582">
        <v>31</v>
      </c>
      <c r="B251" s="586"/>
      <c r="C251" s="583"/>
      <c r="D251" s="583"/>
      <c r="E251" s="707">
        <f t="shared" si="8"/>
        <v>0</v>
      </c>
      <c r="F251" s="583"/>
      <c r="G251" s="583"/>
      <c r="H251" s="583"/>
    </row>
    <row r="252" spans="1:8" s="445" customFormat="1" ht="15.75" hidden="1" customHeight="1" x14ac:dyDescent="0.25">
      <c r="A252" s="582">
        <v>32</v>
      </c>
      <c r="B252" s="586"/>
      <c r="C252" s="583"/>
      <c r="D252" s="583"/>
      <c r="E252" s="707">
        <f t="shared" si="8"/>
        <v>0</v>
      </c>
      <c r="F252" s="583"/>
      <c r="G252" s="583"/>
      <c r="H252" s="583"/>
    </row>
    <row r="253" spans="1:8" s="445" customFormat="1" ht="15.75" hidden="1" customHeight="1" x14ac:dyDescent="0.25">
      <c r="A253" s="582">
        <v>33</v>
      </c>
      <c r="B253" s="586"/>
      <c r="C253" s="583"/>
      <c r="D253" s="583"/>
      <c r="E253" s="707">
        <f t="shared" si="8"/>
        <v>0</v>
      </c>
      <c r="F253" s="583"/>
      <c r="G253" s="583"/>
      <c r="H253" s="583"/>
    </row>
    <row r="254" spans="1:8" s="445" customFormat="1" ht="15.75" hidden="1" customHeight="1" x14ac:dyDescent="0.25">
      <c r="A254" s="582">
        <v>34</v>
      </c>
      <c r="B254" s="586"/>
      <c r="C254" s="583"/>
      <c r="D254" s="583"/>
      <c r="E254" s="707">
        <f t="shared" si="8"/>
        <v>0</v>
      </c>
      <c r="F254" s="583"/>
      <c r="G254" s="583"/>
      <c r="H254" s="583"/>
    </row>
    <row r="255" spans="1:8" s="445" customFormat="1" ht="15.75" hidden="1" customHeight="1" x14ac:dyDescent="0.25">
      <c r="A255" s="582">
        <v>35</v>
      </c>
      <c r="B255" s="586"/>
      <c r="C255" s="583"/>
      <c r="D255" s="583"/>
      <c r="E255" s="707">
        <f t="shared" si="8"/>
        <v>0</v>
      </c>
      <c r="F255" s="583"/>
      <c r="G255" s="583"/>
      <c r="H255" s="583"/>
    </row>
    <row r="256" spans="1:8" s="445" customFormat="1" ht="15.75" hidden="1" customHeight="1" x14ac:dyDescent="0.25">
      <c r="A256" s="582">
        <v>36</v>
      </c>
      <c r="B256" s="586"/>
      <c r="C256" s="583"/>
      <c r="D256" s="583"/>
      <c r="E256" s="707">
        <f t="shared" si="8"/>
        <v>0</v>
      </c>
      <c r="F256" s="583"/>
      <c r="G256" s="583"/>
      <c r="H256" s="583"/>
    </row>
    <row r="257" spans="1:8" s="445" customFormat="1" ht="15.75" hidden="1" customHeight="1" x14ac:dyDescent="0.25">
      <c r="A257" s="582">
        <v>37</v>
      </c>
      <c r="B257" s="586"/>
      <c r="C257" s="583"/>
      <c r="D257" s="583"/>
      <c r="E257" s="707">
        <f t="shared" si="8"/>
        <v>0</v>
      </c>
      <c r="F257" s="583"/>
      <c r="G257" s="583"/>
      <c r="H257" s="583"/>
    </row>
    <row r="258" spans="1:8" s="445" customFormat="1" ht="15.75" customHeight="1" x14ac:dyDescent="0.25">
      <c r="A258" s="572" t="s">
        <v>524</v>
      </c>
      <c r="B258" s="581" t="s">
        <v>443</v>
      </c>
      <c r="C258" s="755">
        <f>SUM(C259:C266)</f>
        <v>0</v>
      </c>
      <c r="D258" s="579"/>
      <c r="E258" s="755">
        <f>SUM(E259:E266)</f>
        <v>0</v>
      </c>
      <c r="F258" s="755">
        <f>SUM(F259:F266)</f>
        <v>0</v>
      </c>
      <c r="G258" s="755">
        <f>SUM(G259:G266)</f>
        <v>0</v>
      </c>
      <c r="H258" s="755">
        <f>SUM(H259:H266)</f>
        <v>0</v>
      </c>
    </row>
    <row r="259" spans="1:8" s="445" customFormat="1" ht="15.75" hidden="1" customHeight="1" x14ac:dyDescent="0.25">
      <c r="A259" s="582">
        <v>1</v>
      </c>
      <c r="B259" s="589"/>
      <c r="C259" s="583"/>
      <c r="D259" s="583"/>
      <c r="E259" s="707">
        <f t="shared" ref="E259:E266" si="9">C259*D259/1000</f>
        <v>0</v>
      </c>
      <c r="F259" s="583"/>
      <c r="G259" s="583"/>
      <c r="H259" s="583"/>
    </row>
    <row r="260" spans="1:8" s="445" customFormat="1" ht="15.75" hidden="1" customHeight="1" x14ac:dyDescent="0.25">
      <c r="A260" s="582">
        <v>2</v>
      </c>
      <c r="B260" s="589"/>
      <c r="C260" s="583"/>
      <c r="D260" s="583"/>
      <c r="E260" s="707">
        <f t="shared" si="9"/>
        <v>0</v>
      </c>
      <c r="F260" s="583"/>
      <c r="G260" s="583"/>
      <c r="H260" s="583"/>
    </row>
    <row r="261" spans="1:8" s="445" customFormat="1" ht="15.75" hidden="1" customHeight="1" x14ac:dyDescent="0.25">
      <c r="A261" s="582">
        <v>3</v>
      </c>
      <c r="B261" s="589"/>
      <c r="C261" s="583"/>
      <c r="D261" s="583"/>
      <c r="E261" s="707">
        <f t="shared" si="9"/>
        <v>0</v>
      </c>
      <c r="F261" s="583"/>
      <c r="G261" s="583"/>
      <c r="H261" s="583"/>
    </row>
    <row r="262" spans="1:8" s="445" customFormat="1" ht="15.75" hidden="1" customHeight="1" x14ac:dyDescent="0.25">
      <c r="A262" s="582">
        <v>4</v>
      </c>
      <c r="B262" s="589"/>
      <c r="C262" s="583"/>
      <c r="D262" s="583"/>
      <c r="E262" s="707">
        <f t="shared" si="9"/>
        <v>0</v>
      </c>
      <c r="F262" s="583"/>
      <c r="G262" s="583"/>
      <c r="H262" s="583"/>
    </row>
    <row r="263" spans="1:8" s="445" customFormat="1" ht="15.75" hidden="1" customHeight="1" x14ac:dyDescent="0.25">
      <c r="A263" s="582">
        <v>5</v>
      </c>
      <c r="B263" s="586"/>
      <c r="C263" s="583"/>
      <c r="D263" s="583"/>
      <c r="E263" s="707">
        <f t="shared" si="9"/>
        <v>0</v>
      </c>
      <c r="F263" s="583"/>
      <c r="G263" s="583"/>
      <c r="H263" s="583"/>
    </row>
    <row r="264" spans="1:8" s="445" customFormat="1" ht="15.75" hidden="1" customHeight="1" x14ac:dyDescent="0.25">
      <c r="A264" s="582">
        <v>6</v>
      </c>
      <c r="B264" s="586"/>
      <c r="C264" s="583"/>
      <c r="D264" s="583"/>
      <c r="E264" s="707">
        <f t="shared" si="9"/>
        <v>0</v>
      </c>
      <c r="F264" s="583"/>
      <c r="G264" s="583"/>
      <c r="H264" s="583"/>
    </row>
    <row r="265" spans="1:8" s="445" customFormat="1" ht="15.75" hidden="1" customHeight="1" x14ac:dyDescent="0.25">
      <c r="A265" s="582">
        <v>7</v>
      </c>
      <c r="B265" s="586"/>
      <c r="C265" s="583"/>
      <c r="D265" s="583"/>
      <c r="E265" s="707">
        <f t="shared" si="9"/>
        <v>0</v>
      </c>
      <c r="F265" s="583"/>
      <c r="G265" s="583"/>
      <c r="H265" s="583"/>
    </row>
    <row r="266" spans="1:8" s="445" customFormat="1" ht="15.75" hidden="1" customHeight="1" x14ac:dyDescent="0.25">
      <c r="A266" s="582">
        <v>8</v>
      </c>
      <c r="B266" s="586"/>
      <c r="C266" s="583"/>
      <c r="D266" s="583"/>
      <c r="E266" s="707">
        <f t="shared" si="9"/>
        <v>0</v>
      </c>
      <c r="F266" s="583"/>
      <c r="G266" s="583"/>
      <c r="H266" s="583"/>
    </row>
    <row r="267" spans="1:8" s="445" customFormat="1" ht="15.75" customHeight="1" x14ac:dyDescent="0.25">
      <c r="A267" s="757" t="s">
        <v>773</v>
      </c>
      <c r="B267" s="758" t="s">
        <v>1182</v>
      </c>
      <c r="C267" s="579"/>
      <c r="D267" s="579"/>
      <c r="E267" s="759"/>
      <c r="F267" s="579"/>
      <c r="G267" s="579"/>
      <c r="H267" s="579"/>
    </row>
    <row r="268" spans="1:8" s="445" customFormat="1" ht="15.75" customHeight="1" x14ac:dyDescent="0.25">
      <c r="A268" s="572" t="s">
        <v>1183</v>
      </c>
      <c r="B268" s="581" t="s">
        <v>774</v>
      </c>
      <c r="C268" s="755">
        <f>SUM(C269:C277)</f>
        <v>0</v>
      </c>
      <c r="D268" s="579"/>
      <c r="E268" s="755">
        <f>SUM(E269:E277)</f>
        <v>0</v>
      </c>
      <c r="F268" s="755">
        <f>SUM(F269:F277)</f>
        <v>0</v>
      </c>
      <c r="G268" s="755">
        <f>SUM(G269:G277)</f>
        <v>0</v>
      </c>
      <c r="H268" s="755">
        <f>SUM(H269:H277)</f>
        <v>0</v>
      </c>
    </row>
    <row r="269" spans="1:8" s="445" customFormat="1" ht="15.75" hidden="1" customHeight="1" x14ac:dyDescent="0.25">
      <c r="A269" s="582">
        <v>1</v>
      </c>
      <c r="B269" s="708" t="s">
        <v>1141</v>
      </c>
      <c r="C269" s="583"/>
      <c r="D269" s="583"/>
      <c r="E269" s="707">
        <f t="shared" ref="E269:E277" si="10">C269*D269/1000</f>
        <v>0</v>
      </c>
      <c r="F269" s="583"/>
      <c r="G269" s="583"/>
      <c r="H269" s="583"/>
    </row>
    <row r="270" spans="1:8" s="445" customFormat="1" ht="15.75" hidden="1" customHeight="1" x14ac:dyDescent="0.25">
      <c r="A270" s="582">
        <v>2</v>
      </c>
      <c r="B270" s="587"/>
      <c r="C270" s="583"/>
      <c r="D270" s="583"/>
      <c r="E270" s="707">
        <f t="shared" si="10"/>
        <v>0</v>
      </c>
      <c r="F270" s="583"/>
      <c r="G270" s="583"/>
      <c r="H270" s="583"/>
    </row>
    <row r="271" spans="1:8" s="445" customFormat="1" ht="15.75" hidden="1" customHeight="1" x14ac:dyDescent="0.25">
      <c r="A271" s="582">
        <v>3</v>
      </c>
      <c r="B271" s="587"/>
      <c r="C271" s="583"/>
      <c r="D271" s="583"/>
      <c r="E271" s="707">
        <f t="shared" si="10"/>
        <v>0</v>
      </c>
      <c r="F271" s="583"/>
      <c r="G271" s="583"/>
      <c r="H271" s="583"/>
    </row>
    <row r="272" spans="1:8" s="445" customFormat="1" ht="15.75" hidden="1" customHeight="1" x14ac:dyDescent="0.25">
      <c r="A272" s="582">
        <v>4</v>
      </c>
      <c r="B272" s="587"/>
      <c r="C272" s="583"/>
      <c r="D272" s="583"/>
      <c r="E272" s="707">
        <f t="shared" si="10"/>
        <v>0</v>
      </c>
      <c r="F272" s="583"/>
      <c r="G272" s="583"/>
      <c r="H272" s="583"/>
    </row>
    <row r="273" spans="1:8" s="445" customFormat="1" ht="15.75" hidden="1" customHeight="1" x14ac:dyDescent="0.25">
      <c r="A273" s="582">
        <v>5</v>
      </c>
      <c r="B273" s="587"/>
      <c r="C273" s="583"/>
      <c r="D273" s="583"/>
      <c r="E273" s="707">
        <f t="shared" si="10"/>
        <v>0</v>
      </c>
      <c r="F273" s="583"/>
      <c r="G273" s="583"/>
      <c r="H273" s="583"/>
    </row>
    <row r="274" spans="1:8" s="445" customFormat="1" ht="15.75" hidden="1" customHeight="1" x14ac:dyDescent="0.25">
      <c r="A274" s="582">
        <v>6</v>
      </c>
      <c r="B274" s="587"/>
      <c r="C274" s="583"/>
      <c r="D274" s="583"/>
      <c r="E274" s="707">
        <f t="shared" si="10"/>
        <v>0</v>
      </c>
      <c r="F274" s="583"/>
      <c r="G274" s="583"/>
      <c r="H274" s="583"/>
    </row>
    <row r="275" spans="1:8" s="445" customFormat="1" ht="15.75" hidden="1" customHeight="1" x14ac:dyDescent="0.25">
      <c r="A275" s="582">
        <v>7</v>
      </c>
      <c r="B275" s="587"/>
      <c r="C275" s="583"/>
      <c r="D275" s="583"/>
      <c r="E275" s="707">
        <f t="shared" si="10"/>
        <v>0</v>
      </c>
      <c r="F275" s="583"/>
      <c r="G275" s="583"/>
      <c r="H275" s="583"/>
    </row>
    <row r="276" spans="1:8" s="445" customFormat="1" ht="15.75" hidden="1" customHeight="1" x14ac:dyDescent="0.25">
      <c r="A276" s="582">
        <v>8</v>
      </c>
      <c r="B276" s="587"/>
      <c r="C276" s="583"/>
      <c r="D276" s="583"/>
      <c r="E276" s="707">
        <f t="shared" si="10"/>
        <v>0</v>
      </c>
      <c r="F276" s="583"/>
      <c r="G276" s="583"/>
      <c r="H276" s="583"/>
    </row>
    <row r="277" spans="1:8" s="445" customFormat="1" ht="15.75" hidden="1" customHeight="1" x14ac:dyDescent="0.25">
      <c r="A277" s="582">
        <v>9</v>
      </c>
      <c r="B277" s="587"/>
      <c r="C277" s="583"/>
      <c r="D277" s="583"/>
      <c r="E277" s="707">
        <f t="shared" si="10"/>
        <v>0</v>
      </c>
      <c r="F277" s="583"/>
      <c r="G277" s="583"/>
      <c r="H277" s="583"/>
    </row>
    <row r="278" spans="1:8" s="445" customFormat="1" ht="15.75" customHeight="1" x14ac:dyDescent="0.25">
      <c r="A278" s="572" t="s">
        <v>1184</v>
      </c>
      <c r="B278" s="584" t="s">
        <v>775</v>
      </c>
      <c r="C278" s="755">
        <f>SUM(C279:C287)</f>
        <v>0</v>
      </c>
      <c r="D278" s="579"/>
      <c r="E278" s="755">
        <f>SUM(E279:E287)</f>
        <v>0</v>
      </c>
      <c r="F278" s="755">
        <f>SUM(F279:F287)</f>
        <v>0</v>
      </c>
      <c r="G278" s="755">
        <f>SUM(G279:G287)</f>
        <v>0</v>
      </c>
      <c r="H278" s="755">
        <f>SUM(H279:H287)</f>
        <v>0</v>
      </c>
    </row>
    <row r="279" spans="1:8" s="445" customFormat="1" ht="15.75" hidden="1" customHeight="1" x14ac:dyDescent="0.25">
      <c r="A279" s="582">
        <v>1</v>
      </c>
      <c r="B279" s="587" t="s">
        <v>1142</v>
      </c>
      <c r="C279" s="583"/>
      <c r="D279" s="583"/>
      <c r="E279" s="707">
        <f t="shared" ref="E279:E287" si="11">C279*D279/1000</f>
        <v>0</v>
      </c>
      <c r="F279" s="583"/>
      <c r="G279" s="583"/>
      <c r="H279" s="583"/>
    </row>
    <row r="280" spans="1:8" s="445" customFormat="1" ht="15.75" hidden="1" customHeight="1" x14ac:dyDescent="0.25">
      <c r="A280" s="582">
        <v>2</v>
      </c>
      <c r="B280" s="754" t="s">
        <v>1185</v>
      </c>
      <c r="C280" s="583"/>
      <c r="D280" s="583"/>
      <c r="E280" s="707">
        <f t="shared" si="11"/>
        <v>0</v>
      </c>
      <c r="F280" s="583"/>
      <c r="G280" s="583"/>
      <c r="H280" s="583"/>
    </row>
    <row r="281" spans="1:8" s="445" customFormat="1" ht="15.75" hidden="1" customHeight="1" x14ac:dyDescent="0.25">
      <c r="A281" s="582">
        <v>3</v>
      </c>
      <c r="B281" s="754" t="s">
        <v>1186</v>
      </c>
      <c r="C281" s="583"/>
      <c r="D281" s="583"/>
      <c r="E281" s="707">
        <f t="shared" si="11"/>
        <v>0</v>
      </c>
      <c r="F281" s="583"/>
      <c r="G281" s="583"/>
      <c r="H281" s="583"/>
    </row>
    <row r="282" spans="1:8" s="445" customFormat="1" ht="15.75" hidden="1" customHeight="1" x14ac:dyDescent="0.25">
      <c r="A282" s="582">
        <v>4</v>
      </c>
      <c r="B282" s="760"/>
      <c r="C282" s="583"/>
      <c r="D282" s="583"/>
      <c r="E282" s="707">
        <f t="shared" si="11"/>
        <v>0</v>
      </c>
      <c r="F282" s="583"/>
      <c r="G282" s="583"/>
      <c r="H282" s="583"/>
    </row>
    <row r="283" spans="1:8" s="445" customFormat="1" ht="15.75" hidden="1" customHeight="1" x14ac:dyDescent="0.25">
      <c r="A283" s="582">
        <v>5</v>
      </c>
      <c r="B283" s="760"/>
      <c r="C283" s="583"/>
      <c r="D283" s="583"/>
      <c r="E283" s="707">
        <f t="shared" si="11"/>
        <v>0</v>
      </c>
      <c r="F283" s="583"/>
      <c r="G283" s="583"/>
      <c r="H283" s="583"/>
    </row>
    <row r="284" spans="1:8" s="445" customFormat="1" ht="15.75" hidden="1" customHeight="1" x14ac:dyDescent="0.25">
      <c r="A284" s="582">
        <v>6</v>
      </c>
      <c r="B284" s="756"/>
      <c r="C284" s="583"/>
      <c r="D284" s="583"/>
      <c r="E284" s="707">
        <f t="shared" si="11"/>
        <v>0</v>
      </c>
      <c r="F284" s="583"/>
      <c r="G284" s="583"/>
      <c r="H284" s="583"/>
    </row>
    <row r="285" spans="1:8" s="445" customFormat="1" ht="15.75" hidden="1" customHeight="1" x14ac:dyDescent="0.25">
      <c r="A285" s="582">
        <v>7</v>
      </c>
      <c r="B285" s="756"/>
      <c r="C285" s="583"/>
      <c r="D285" s="583"/>
      <c r="E285" s="707">
        <f t="shared" si="11"/>
        <v>0</v>
      </c>
      <c r="F285" s="583"/>
      <c r="G285" s="583"/>
      <c r="H285" s="583"/>
    </row>
    <row r="286" spans="1:8" s="445" customFormat="1" ht="15.75" hidden="1" customHeight="1" x14ac:dyDescent="0.25">
      <c r="A286" s="582">
        <v>8</v>
      </c>
      <c r="B286" s="756"/>
      <c r="C286" s="583"/>
      <c r="D286" s="583"/>
      <c r="E286" s="707">
        <f t="shared" si="11"/>
        <v>0</v>
      </c>
      <c r="F286" s="583"/>
      <c r="G286" s="583"/>
      <c r="H286" s="583"/>
    </row>
    <row r="287" spans="1:8" s="445" customFormat="1" ht="15.75" hidden="1" customHeight="1" x14ac:dyDescent="0.25">
      <c r="A287" s="582">
        <v>9</v>
      </c>
      <c r="B287" s="586"/>
      <c r="C287" s="583"/>
      <c r="D287" s="583"/>
      <c r="E287" s="707">
        <f t="shared" si="11"/>
        <v>0</v>
      </c>
      <c r="F287" s="583"/>
      <c r="G287" s="583"/>
      <c r="H287" s="583"/>
    </row>
    <row r="288" spans="1:8" s="445" customFormat="1" ht="15.75" customHeight="1" x14ac:dyDescent="0.25">
      <c r="A288" s="572" t="s">
        <v>1187</v>
      </c>
      <c r="B288" s="584" t="s">
        <v>776</v>
      </c>
      <c r="C288" s="755">
        <f>SUM(C289:C307)</f>
        <v>0</v>
      </c>
      <c r="D288" s="579"/>
      <c r="E288" s="755">
        <f>SUM(E289:E307)</f>
        <v>0</v>
      </c>
      <c r="F288" s="755">
        <f>SUM(F289:F307)</f>
        <v>0</v>
      </c>
      <c r="G288" s="755">
        <f>SUM(G289:G307)</f>
        <v>0</v>
      </c>
      <c r="H288" s="755">
        <f>SUM(H289:H307)</f>
        <v>0</v>
      </c>
    </row>
    <row r="289" spans="1:8" s="445" customFormat="1" ht="15.75" hidden="1" customHeight="1" x14ac:dyDescent="0.25">
      <c r="A289" s="582">
        <v>1</v>
      </c>
      <c r="B289" s="708" t="s">
        <v>1143</v>
      </c>
      <c r="C289" s="709"/>
      <c r="D289" s="709"/>
      <c r="E289" s="707">
        <f t="shared" ref="E289:E307" si="12">C289*D289/1000</f>
        <v>0</v>
      </c>
      <c r="F289" s="583"/>
      <c r="G289" s="583"/>
      <c r="H289" s="583"/>
    </row>
    <row r="290" spans="1:8" s="445" customFormat="1" ht="15.75" hidden="1" customHeight="1" x14ac:dyDescent="0.25">
      <c r="A290" s="582">
        <v>2</v>
      </c>
      <c r="B290" s="708" t="s">
        <v>1144</v>
      </c>
      <c r="C290" s="709"/>
      <c r="D290" s="709"/>
      <c r="E290" s="707">
        <f t="shared" si="12"/>
        <v>0</v>
      </c>
      <c r="F290" s="583"/>
      <c r="G290" s="583"/>
      <c r="H290" s="583"/>
    </row>
    <row r="291" spans="1:8" s="445" customFormat="1" ht="15.75" hidden="1" customHeight="1" x14ac:dyDescent="0.25">
      <c r="A291" s="582">
        <v>3</v>
      </c>
      <c r="B291" s="708" t="s">
        <v>1145</v>
      </c>
      <c r="C291" s="709"/>
      <c r="D291" s="709"/>
      <c r="E291" s="707">
        <f t="shared" si="12"/>
        <v>0</v>
      </c>
      <c r="F291" s="583"/>
      <c r="G291" s="583"/>
      <c r="H291" s="583"/>
    </row>
    <row r="292" spans="1:8" s="445" customFormat="1" ht="15.75" hidden="1" customHeight="1" x14ac:dyDescent="0.25">
      <c r="A292" s="582">
        <v>4</v>
      </c>
      <c r="B292" s="708" t="s">
        <v>1146</v>
      </c>
      <c r="C292" s="709"/>
      <c r="D292" s="709"/>
      <c r="E292" s="707">
        <f t="shared" si="12"/>
        <v>0</v>
      </c>
      <c r="F292" s="583"/>
      <c r="G292" s="583"/>
      <c r="H292" s="583"/>
    </row>
    <row r="293" spans="1:8" s="445" customFormat="1" ht="15.75" hidden="1" customHeight="1" x14ac:dyDescent="0.25">
      <c r="A293" s="582">
        <v>5</v>
      </c>
      <c r="B293" s="586" t="s">
        <v>1147</v>
      </c>
      <c r="C293" s="583"/>
      <c r="D293" s="583"/>
      <c r="E293" s="707">
        <f t="shared" si="12"/>
        <v>0</v>
      </c>
      <c r="F293" s="583"/>
      <c r="G293" s="583"/>
      <c r="H293" s="583"/>
    </row>
    <row r="294" spans="1:8" s="445" customFormat="1" ht="15.75" hidden="1" customHeight="1" x14ac:dyDescent="0.25">
      <c r="A294" s="582">
        <v>6</v>
      </c>
      <c r="B294" s="586" t="s">
        <v>1148</v>
      </c>
      <c r="C294" s="583"/>
      <c r="D294" s="583"/>
      <c r="E294" s="707">
        <f t="shared" si="12"/>
        <v>0</v>
      </c>
      <c r="F294" s="583"/>
      <c r="G294" s="583"/>
      <c r="H294" s="583"/>
    </row>
    <row r="295" spans="1:8" s="445" customFormat="1" ht="15.75" hidden="1" customHeight="1" x14ac:dyDescent="0.25">
      <c r="A295" s="582">
        <v>7</v>
      </c>
      <c r="B295" s="586" t="s">
        <v>1149</v>
      </c>
      <c r="C295" s="583"/>
      <c r="D295" s="583"/>
      <c r="E295" s="707">
        <f t="shared" si="12"/>
        <v>0</v>
      </c>
      <c r="F295" s="583"/>
      <c r="G295" s="583"/>
      <c r="H295" s="583"/>
    </row>
    <row r="296" spans="1:8" s="445" customFormat="1" ht="15.75" hidden="1" customHeight="1" x14ac:dyDescent="0.25">
      <c r="A296" s="582">
        <v>8</v>
      </c>
      <c r="B296" s="586" t="s">
        <v>1150</v>
      </c>
      <c r="C296" s="583"/>
      <c r="D296" s="583"/>
      <c r="E296" s="707">
        <f t="shared" si="12"/>
        <v>0</v>
      </c>
      <c r="F296" s="583"/>
      <c r="G296" s="583"/>
      <c r="H296" s="583"/>
    </row>
    <row r="297" spans="1:8" s="445" customFormat="1" ht="15.75" hidden="1" customHeight="1" x14ac:dyDescent="0.25">
      <c r="A297" s="582">
        <v>9</v>
      </c>
      <c r="B297" s="586" t="s">
        <v>1188</v>
      </c>
      <c r="C297" s="583"/>
      <c r="D297" s="583"/>
      <c r="E297" s="707">
        <f t="shared" si="12"/>
        <v>0</v>
      </c>
      <c r="F297" s="583"/>
      <c r="G297" s="583"/>
      <c r="H297" s="583"/>
    </row>
    <row r="298" spans="1:8" s="445" customFormat="1" ht="15.75" hidden="1" customHeight="1" x14ac:dyDescent="0.25">
      <c r="A298" s="582">
        <v>10</v>
      </c>
      <c r="B298" s="586"/>
      <c r="C298" s="583"/>
      <c r="D298" s="583"/>
      <c r="E298" s="707">
        <f t="shared" si="12"/>
        <v>0</v>
      </c>
      <c r="F298" s="583"/>
      <c r="G298" s="583"/>
      <c r="H298" s="583"/>
    </row>
    <row r="299" spans="1:8" s="445" customFormat="1" ht="14.25" hidden="1" customHeight="1" x14ac:dyDescent="0.25">
      <c r="A299" s="582">
        <v>11</v>
      </c>
      <c r="B299" s="586"/>
      <c r="C299" s="583"/>
      <c r="D299" s="583"/>
      <c r="E299" s="707">
        <f t="shared" si="12"/>
        <v>0</v>
      </c>
      <c r="F299" s="583"/>
      <c r="G299" s="583"/>
      <c r="H299" s="583"/>
    </row>
    <row r="300" spans="1:8" s="445" customFormat="1" ht="15.75" hidden="1" customHeight="1" x14ac:dyDescent="0.25">
      <c r="A300" s="582">
        <v>12</v>
      </c>
      <c r="B300" s="586"/>
      <c r="C300" s="583"/>
      <c r="D300" s="583"/>
      <c r="E300" s="707">
        <f t="shared" si="12"/>
        <v>0</v>
      </c>
      <c r="F300" s="583"/>
      <c r="G300" s="583"/>
      <c r="H300" s="583"/>
    </row>
    <row r="301" spans="1:8" s="445" customFormat="1" ht="15.75" hidden="1" customHeight="1" x14ac:dyDescent="0.25">
      <c r="A301" s="582">
        <v>13</v>
      </c>
      <c r="B301" s="586"/>
      <c r="C301" s="583"/>
      <c r="D301" s="583"/>
      <c r="E301" s="707">
        <f t="shared" si="12"/>
        <v>0</v>
      </c>
      <c r="F301" s="583"/>
      <c r="G301" s="583"/>
      <c r="H301" s="583"/>
    </row>
    <row r="302" spans="1:8" s="445" customFormat="1" ht="15.75" hidden="1" customHeight="1" x14ac:dyDescent="0.25">
      <c r="A302" s="582">
        <v>14</v>
      </c>
      <c r="B302" s="586"/>
      <c r="C302" s="583"/>
      <c r="D302" s="583"/>
      <c r="E302" s="707">
        <f t="shared" si="12"/>
        <v>0</v>
      </c>
      <c r="F302" s="583"/>
      <c r="G302" s="583"/>
      <c r="H302" s="583"/>
    </row>
    <row r="303" spans="1:8" s="445" customFormat="1" ht="15.75" hidden="1" customHeight="1" x14ac:dyDescent="0.25">
      <c r="A303" s="582">
        <v>15</v>
      </c>
      <c r="B303" s="586"/>
      <c r="C303" s="583"/>
      <c r="D303" s="583"/>
      <c r="E303" s="707">
        <f t="shared" si="12"/>
        <v>0</v>
      </c>
      <c r="F303" s="583"/>
      <c r="G303" s="583"/>
      <c r="H303" s="583"/>
    </row>
    <row r="304" spans="1:8" s="445" customFormat="1" ht="15.75" hidden="1" customHeight="1" x14ac:dyDescent="0.25">
      <c r="A304" s="582">
        <v>16</v>
      </c>
      <c r="B304" s="586"/>
      <c r="C304" s="583"/>
      <c r="D304" s="583"/>
      <c r="E304" s="707">
        <f t="shared" si="12"/>
        <v>0</v>
      </c>
      <c r="F304" s="583"/>
      <c r="G304" s="583"/>
      <c r="H304" s="583"/>
    </row>
    <row r="305" spans="1:8" s="445" customFormat="1" ht="15.75" hidden="1" customHeight="1" x14ac:dyDescent="0.25">
      <c r="A305" s="582">
        <v>17</v>
      </c>
      <c r="B305" s="586"/>
      <c r="C305" s="583"/>
      <c r="D305" s="583"/>
      <c r="E305" s="707">
        <f t="shared" si="12"/>
        <v>0</v>
      </c>
      <c r="F305" s="583"/>
      <c r="G305" s="583"/>
      <c r="H305" s="583"/>
    </row>
    <row r="306" spans="1:8" s="445" customFormat="1" ht="15.75" hidden="1" customHeight="1" x14ac:dyDescent="0.25">
      <c r="A306" s="582">
        <v>18</v>
      </c>
      <c r="B306" s="586"/>
      <c r="C306" s="583"/>
      <c r="D306" s="583"/>
      <c r="E306" s="707">
        <f t="shared" si="12"/>
        <v>0</v>
      </c>
      <c r="F306" s="583"/>
      <c r="G306" s="583"/>
      <c r="H306" s="583"/>
    </row>
    <row r="307" spans="1:8" s="445" customFormat="1" ht="15.75" hidden="1" customHeight="1" x14ac:dyDescent="0.25">
      <c r="A307" s="582">
        <v>19</v>
      </c>
      <c r="B307" s="586"/>
      <c r="C307" s="583"/>
      <c r="D307" s="583"/>
      <c r="E307" s="707">
        <f t="shared" si="12"/>
        <v>0</v>
      </c>
      <c r="F307" s="583"/>
      <c r="G307" s="583"/>
      <c r="H307" s="583"/>
    </row>
    <row r="308" spans="1:8" s="445" customFormat="1" ht="15.75" customHeight="1" x14ac:dyDescent="0.25">
      <c r="A308" s="572" t="s">
        <v>1189</v>
      </c>
      <c r="B308" s="584" t="s">
        <v>777</v>
      </c>
      <c r="C308" s="753">
        <f>SUM(C309:C337)</f>
        <v>0</v>
      </c>
      <c r="D308" s="579"/>
      <c r="E308" s="753">
        <f>SUM(E309:E337)</f>
        <v>0</v>
      </c>
      <c r="F308" s="753">
        <f>SUM(F309:F337)</f>
        <v>0</v>
      </c>
      <c r="G308" s="753">
        <f>SUM(G309:G337)</f>
        <v>0</v>
      </c>
      <c r="H308" s="753">
        <f>SUM(H309:H337)</f>
        <v>0</v>
      </c>
    </row>
    <row r="309" spans="1:8" s="445" customFormat="1" ht="15.75" hidden="1" customHeight="1" x14ac:dyDescent="0.25">
      <c r="A309" s="866">
        <v>1</v>
      </c>
      <c r="B309" s="869"/>
      <c r="C309" s="583"/>
      <c r="D309" s="583"/>
      <c r="E309" s="707">
        <f t="shared" ref="E309:E337" si="13">C309*D309/1000</f>
        <v>0</v>
      </c>
      <c r="F309" s="583"/>
      <c r="G309" s="583"/>
      <c r="H309" s="583"/>
    </row>
    <row r="310" spans="1:8" s="445" customFormat="1" ht="15.75" hidden="1" customHeight="1" x14ac:dyDescent="0.25">
      <c r="A310" s="866">
        <v>5</v>
      </c>
      <c r="B310" s="865" t="s">
        <v>1276</v>
      </c>
      <c r="C310" s="583"/>
      <c r="D310" s="583"/>
      <c r="E310" s="707">
        <f t="shared" si="13"/>
        <v>0</v>
      </c>
      <c r="F310" s="583"/>
      <c r="G310" s="583"/>
      <c r="H310" s="583"/>
    </row>
    <row r="311" spans="1:8" s="445" customFormat="1" ht="15.75" hidden="1" customHeight="1" x14ac:dyDescent="0.25">
      <c r="A311" s="866">
        <v>6</v>
      </c>
      <c r="B311" s="867" t="s">
        <v>1204</v>
      </c>
      <c r="C311" s="583"/>
      <c r="D311" s="583"/>
      <c r="E311" s="707">
        <f t="shared" si="13"/>
        <v>0</v>
      </c>
      <c r="F311" s="583"/>
      <c r="G311" s="583"/>
      <c r="H311" s="583"/>
    </row>
    <row r="312" spans="1:8" s="445" customFormat="1" ht="15.75" hidden="1" customHeight="1" x14ac:dyDescent="0.25">
      <c r="A312" s="866">
        <v>7</v>
      </c>
      <c r="B312" s="868" t="s">
        <v>1205</v>
      </c>
      <c r="C312" s="583"/>
      <c r="D312" s="583"/>
      <c r="E312" s="707">
        <f t="shared" si="13"/>
        <v>0</v>
      </c>
      <c r="F312" s="583"/>
      <c r="G312" s="583"/>
      <c r="H312" s="583"/>
    </row>
    <row r="313" spans="1:8" s="445" customFormat="1" ht="15.75" hidden="1" customHeight="1" x14ac:dyDescent="0.25">
      <c r="A313" s="582">
        <v>5</v>
      </c>
      <c r="B313" s="754"/>
      <c r="C313" s="583"/>
      <c r="D313" s="583"/>
      <c r="E313" s="707">
        <f t="shared" si="13"/>
        <v>0</v>
      </c>
      <c r="F313" s="583"/>
      <c r="G313" s="583"/>
      <c r="H313" s="583"/>
    </row>
    <row r="314" spans="1:8" s="445" customFormat="1" ht="15.75" hidden="1" customHeight="1" x14ac:dyDescent="0.25">
      <c r="A314" s="582">
        <v>6</v>
      </c>
      <c r="B314" s="590"/>
      <c r="C314" s="583"/>
      <c r="D314" s="583"/>
      <c r="E314" s="707">
        <f t="shared" si="13"/>
        <v>0</v>
      </c>
      <c r="F314" s="583"/>
      <c r="G314" s="583"/>
      <c r="H314" s="583"/>
    </row>
    <row r="315" spans="1:8" s="445" customFormat="1" ht="15.75" hidden="1" customHeight="1" x14ac:dyDescent="0.25">
      <c r="A315" s="582">
        <v>7</v>
      </c>
      <c r="B315" s="591"/>
      <c r="C315" s="583"/>
      <c r="D315" s="583"/>
      <c r="E315" s="707">
        <f t="shared" si="13"/>
        <v>0</v>
      </c>
      <c r="F315" s="583"/>
      <c r="G315" s="583"/>
      <c r="H315" s="583"/>
    </row>
    <row r="316" spans="1:8" s="445" customFormat="1" ht="15.75" hidden="1" customHeight="1" x14ac:dyDescent="0.25">
      <c r="A316" s="582">
        <v>8</v>
      </c>
      <c r="B316" s="591"/>
      <c r="C316" s="583"/>
      <c r="D316" s="583"/>
      <c r="E316" s="707">
        <f t="shared" si="13"/>
        <v>0</v>
      </c>
      <c r="F316" s="583"/>
      <c r="G316" s="583"/>
      <c r="H316" s="583"/>
    </row>
    <row r="317" spans="1:8" s="445" customFormat="1" ht="15.75" hidden="1" customHeight="1" x14ac:dyDescent="0.25">
      <c r="A317" s="582">
        <v>9</v>
      </c>
      <c r="B317" s="592"/>
      <c r="C317" s="583"/>
      <c r="D317" s="583"/>
      <c r="E317" s="707">
        <f t="shared" si="13"/>
        <v>0</v>
      </c>
      <c r="F317" s="583"/>
      <c r="G317" s="583"/>
      <c r="H317" s="583"/>
    </row>
    <row r="318" spans="1:8" s="445" customFormat="1" ht="15.75" hidden="1" x14ac:dyDescent="0.25">
      <c r="A318" s="582">
        <v>10</v>
      </c>
      <c r="B318" s="587"/>
      <c r="C318" s="583"/>
      <c r="D318" s="583"/>
      <c r="E318" s="707">
        <f t="shared" si="13"/>
        <v>0</v>
      </c>
      <c r="F318" s="583"/>
      <c r="G318" s="583"/>
      <c r="H318" s="583"/>
    </row>
    <row r="319" spans="1:8" s="445" customFormat="1" ht="15.75" hidden="1" x14ac:dyDescent="0.25">
      <c r="A319" s="582">
        <v>11</v>
      </c>
      <c r="B319" s="587"/>
      <c r="C319" s="583"/>
      <c r="D319" s="583"/>
      <c r="E319" s="707">
        <f t="shared" si="13"/>
        <v>0</v>
      </c>
      <c r="F319" s="583"/>
      <c r="G319" s="583"/>
      <c r="H319" s="583"/>
    </row>
    <row r="320" spans="1:8" s="445" customFormat="1" ht="15.75" hidden="1" customHeight="1" x14ac:dyDescent="0.25">
      <c r="A320" s="582">
        <v>12</v>
      </c>
      <c r="B320" s="587"/>
      <c r="C320" s="583"/>
      <c r="D320" s="583"/>
      <c r="E320" s="707">
        <f t="shared" si="13"/>
        <v>0</v>
      </c>
      <c r="F320" s="583"/>
      <c r="G320" s="583"/>
      <c r="H320" s="583"/>
    </row>
    <row r="321" spans="1:8" s="445" customFormat="1" ht="15.75" hidden="1" customHeight="1" x14ac:dyDescent="0.25">
      <c r="A321" s="582">
        <v>13</v>
      </c>
      <c r="B321" s="587"/>
      <c r="C321" s="583"/>
      <c r="D321" s="583"/>
      <c r="E321" s="707">
        <f t="shared" si="13"/>
        <v>0</v>
      </c>
      <c r="F321" s="583"/>
      <c r="G321" s="583"/>
      <c r="H321" s="583"/>
    </row>
    <row r="322" spans="1:8" s="445" customFormat="1" ht="15.75" hidden="1" x14ac:dyDescent="0.25">
      <c r="A322" s="582">
        <v>14</v>
      </c>
      <c r="B322" s="587"/>
      <c r="C322" s="583"/>
      <c r="D322" s="583"/>
      <c r="E322" s="707">
        <f t="shared" si="13"/>
        <v>0</v>
      </c>
      <c r="F322" s="583"/>
      <c r="G322" s="583"/>
      <c r="H322" s="583"/>
    </row>
    <row r="323" spans="1:8" s="445" customFormat="1" ht="15.75" hidden="1" x14ac:dyDescent="0.25">
      <c r="A323" s="582">
        <v>15</v>
      </c>
      <c r="B323" s="587"/>
      <c r="C323" s="583"/>
      <c r="D323" s="583"/>
      <c r="E323" s="707">
        <f t="shared" si="13"/>
        <v>0</v>
      </c>
      <c r="F323" s="583"/>
      <c r="G323" s="583"/>
      <c r="H323" s="583"/>
    </row>
    <row r="324" spans="1:8" s="445" customFormat="1" ht="15.75" hidden="1" x14ac:dyDescent="0.25">
      <c r="A324" s="582">
        <v>16</v>
      </c>
      <c r="B324" s="587"/>
      <c r="C324" s="583"/>
      <c r="D324" s="583"/>
      <c r="E324" s="707">
        <f t="shared" si="13"/>
        <v>0</v>
      </c>
      <c r="F324" s="583"/>
      <c r="G324" s="583"/>
      <c r="H324" s="583"/>
    </row>
    <row r="325" spans="1:8" s="445" customFormat="1" ht="15.75" hidden="1" x14ac:dyDescent="0.25">
      <c r="A325" s="582">
        <v>17</v>
      </c>
      <c r="B325" s="587"/>
      <c r="C325" s="583"/>
      <c r="D325" s="583"/>
      <c r="E325" s="707">
        <f t="shared" si="13"/>
        <v>0</v>
      </c>
      <c r="F325" s="583"/>
      <c r="G325" s="583"/>
      <c r="H325" s="583"/>
    </row>
    <row r="326" spans="1:8" s="445" customFormat="1" ht="15.75" hidden="1" x14ac:dyDescent="0.25">
      <c r="A326" s="582">
        <v>18</v>
      </c>
      <c r="B326" s="587"/>
      <c r="C326" s="583"/>
      <c r="D326" s="583"/>
      <c r="E326" s="707">
        <f t="shared" si="13"/>
        <v>0</v>
      </c>
      <c r="F326" s="583"/>
      <c r="G326" s="583"/>
      <c r="H326" s="583"/>
    </row>
    <row r="327" spans="1:8" s="445" customFormat="1" ht="15.75" hidden="1" x14ac:dyDescent="0.25">
      <c r="A327" s="582">
        <v>19</v>
      </c>
      <c r="B327" s="587"/>
      <c r="C327" s="583"/>
      <c r="D327" s="583"/>
      <c r="E327" s="707">
        <f t="shared" si="13"/>
        <v>0</v>
      </c>
      <c r="F327" s="583"/>
      <c r="G327" s="583"/>
      <c r="H327" s="583"/>
    </row>
    <row r="328" spans="1:8" s="445" customFormat="1" ht="15.75" hidden="1" x14ac:dyDescent="0.25">
      <c r="A328" s="582">
        <v>20</v>
      </c>
      <c r="B328" s="587"/>
      <c r="C328" s="583"/>
      <c r="D328" s="583"/>
      <c r="E328" s="707">
        <f t="shared" si="13"/>
        <v>0</v>
      </c>
      <c r="F328" s="583"/>
      <c r="G328" s="583"/>
      <c r="H328" s="583"/>
    </row>
    <row r="329" spans="1:8" s="445" customFormat="1" ht="15.75" hidden="1" x14ac:dyDescent="0.25">
      <c r="A329" s="582">
        <v>21</v>
      </c>
      <c r="B329" s="587"/>
      <c r="C329" s="583"/>
      <c r="D329" s="583"/>
      <c r="E329" s="707">
        <f t="shared" si="13"/>
        <v>0</v>
      </c>
      <c r="F329" s="583"/>
      <c r="G329" s="583"/>
      <c r="H329" s="583"/>
    </row>
    <row r="330" spans="1:8" s="445" customFormat="1" ht="15.75" hidden="1" x14ac:dyDescent="0.25">
      <c r="A330" s="582">
        <v>22</v>
      </c>
      <c r="B330" s="587"/>
      <c r="C330" s="583"/>
      <c r="D330" s="583"/>
      <c r="E330" s="707">
        <f t="shared" si="13"/>
        <v>0</v>
      </c>
      <c r="F330" s="583"/>
      <c r="G330" s="583"/>
      <c r="H330" s="583"/>
    </row>
    <row r="331" spans="1:8" s="445" customFormat="1" ht="15.75" hidden="1" x14ac:dyDescent="0.25">
      <c r="A331" s="582">
        <v>23</v>
      </c>
      <c r="B331" s="587"/>
      <c r="C331" s="583"/>
      <c r="D331" s="583"/>
      <c r="E331" s="707">
        <f t="shared" si="13"/>
        <v>0</v>
      </c>
      <c r="F331" s="583"/>
      <c r="G331" s="583"/>
      <c r="H331" s="583"/>
    </row>
    <row r="332" spans="1:8" ht="15.75" hidden="1" x14ac:dyDescent="0.25">
      <c r="A332" s="582">
        <v>24</v>
      </c>
      <c r="B332" s="587"/>
      <c r="C332" s="583"/>
      <c r="D332" s="583"/>
      <c r="E332" s="707">
        <f t="shared" si="13"/>
        <v>0</v>
      </c>
      <c r="F332" s="583"/>
      <c r="G332" s="583"/>
      <c r="H332" s="583"/>
    </row>
    <row r="333" spans="1:8" ht="15.75" hidden="1" x14ac:dyDescent="0.25">
      <c r="A333" s="582">
        <v>25</v>
      </c>
      <c r="B333" s="587"/>
      <c r="C333" s="583"/>
      <c r="D333" s="583"/>
      <c r="E333" s="707">
        <f t="shared" si="13"/>
        <v>0</v>
      </c>
      <c r="F333" s="583"/>
      <c r="G333" s="583"/>
      <c r="H333" s="583"/>
    </row>
    <row r="334" spans="1:8" ht="15.75" hidden="1" x14ac:dyDescent="0.25">
      <c r="A334" s="582">
        <v>26</v>
      </c>
      <c r="B334" s="587"/>
      <c r="C334" s="583"/>
      <c r="D334" s="583"/>
      <c r="E334" s="707">
        <f t="shared" si="13"/>
        <v>0</v>
      </c>
      <c r="F334" s="583"/>
      <c r="G334" s="583"/>
      <c r="H334" s="583"/>
    </row>
    <row r="335" spans="1:8" ht="15.75" hidden="1" x14ac:dyDescent="0.25">
      <c r="A335" s="582">
        <v>27</v>
      </c>
      <c r="B335" s="587"/>
      <c r="C335" s="583"/>
      <c r="D335" s="583"/>
      <c r="E335" s="707">
        <f t="shared" si="13"/>
        <v>0</v>
      </c>
      <c r="F335" s="583"/>
      <c r="G335" s="583"/>
      <c r="H335" s="583"/>
    </row>
    <row r="336" spans="1:8" ht="15.75" hidden="1" x14ac:dyDescent="0.25">
      <c r="A336" s="582">
        <v>28</v>
      </c>
      <c r="B336" s="587"/>
      <c r="C336" s="583"/>
      <c r="D336" s="583"/>
      <c r="E336" s="707">
        <f t="shared" si="13"/>
        <v>0</v>
      </c>
      <c r="F336" s="583"/>
      <c r="G336" s="583"/>
      <c r="H336" s="583"/>
    </row>
    <row r="337" spans="1:17" ht="15.75" x14ac:dyDescent="0.25">
      <c r="A337" s="582">
        <v>29</v>
      </c>
      <c r="B337" s="1626" t="s">
        <v>1080</v>
      </c>
      <c r="C337" s="583"/>
      <c r="D337" s="583"/>
      <c r="E337" s="707">
        <f t="shared" si="13"/>
        <v>0</v>
      </c>
      <c r="F337" s="583"/>
      <c r="G337" s="583"/>
      <c r="H337" s="583"/>
    </row>
    <row r="338" spans="1:17" ht="16.5" thickBot="1" x14ac:dyDescent="0.3">
      <c r="A338" s="761"/>
      <c r="B338" s="585" t="s">
        <v>756</v>
      </c>
      <c r="C338" s="762">
        <f>C308+C288+C278+C268+C258+C220+C200+C170+C150+C130+C110+C70+C50+C23</f>
        <v>7</v>
      </c>
      <c r="D338" s="763"/>
      <c r="E338" s="762">
        <f>CEILING(E308+E288+E278+E268+E258+E220+E200+E170+E150+E130+E110+E70+E50+E23,0.1)</f>
        <v>80</v>
      </c>
      <c r="F338" s="762">
        <f>F308+F288+F278+F268+F258+F220+F200+F170+F150+F130+F110+F70+F50+F23</f>
        <v>0</v>
      </c>
      <c r="G338" s="762">
        <f>G308+G288+G278+G268+G258+G220+G200+G170+G150+G130+G110+G70+G50+G23</f>
        <v>0</v>
      </c>
      <c r="H338" s="762">
        <f>H308+H288+H278+H268+H258+H220+H200+H170+H150+H130+H110+H70+H50+H23</f>
        <v>0</v>
      </c>
    </row>
    <row r="339" spans="1:17" ht="16.5" x14ac:dyDescent="0.25">
      <c r="B339" s="365"/>
    </row>
    <row r="340" spans="1:17" s="368" customFormat="1" ht="20.25" customHeight="1" x14ac:dyDescent="0.3">
      <c r="A340" s="366" t="s">
        <v>1258</v>
      </c>
      <c r="B340" s="367"/>
    </row>
    <row r="341" spans="1:17" s="370" customFormat="1" ht="18.75" x14ac:dyDescent="0.3">
      <c r="A341" s="369" t="s">
        <v>1259</v>
      </c>
      <c r="B341" s="365"/>
    </row>
    <row r="342" spans="1:17" s="370" customFormat="1" ht="74.25" customHeight="1" x14ac:dyDescent="0.3">
      <c r="A342" s="369"/>
      <c r="B342" s="369"/>
    </row>
    <row r="344" spans="1:17" x14ac:dyDescent="0.25">
      <c r="A344" s="2549" t="s">
        <v>502</v>
      </c>
      <c r="B344" s="2550" t="s">
        <v>999</v>
      </c>
      <c r="C344" s="2550" t="s">
        <v>1089</v>
      </c>
      <c r="D344" s="2551">
        <v>971</v>
      </c>
      <c r="E344" s="2552"/>
      <c r="F344" s="2552"/>
      <c r="G344" s="2552"/>
      <c r="H344" s="2552"/>
      <c r="I344" s="2552"/>
      <c r="J344" s="2552"/>
      <c r="K344" s="2552"/>
      <c r="L344" s="2552"/>
      <c r="M344" s="2552"/>
      <c r="N344" s="2552"/>
      <c r="O344" s="2552"/>
      <c r="P344" s="2552"/>
      <c r="Q344" s="2553"/>
    </row>
    <row r="345" spans="1:17" x14ac:dyDescent="0.25">
      <c r="A345" s="2549"/>
      <c r="B345" s="2550"/>
      <c r="C345" s="2550"/>
      <c r="D345" s="2554" t="s">
        <v>1092</v>
      </c>
      <c r="E345" s="2555"/>
      <c r="F345" s="2555"/>
      <c r="G345" s="2555"/>
      <c r="H345" s="2555"/>
      <c r="I345" s="2555"/>
      <c r="J345" s="2555"/>
      <c r="K345" s="2555"/>
      <c r="L345" s="2555"/>
      <c r="M345" s="2555"/>
      <c r="N345" s="2555"/>
      <c r="O345" s="2555"/>
      <c r="P345" s="2555"/>
      <c r="Q345" s="2556"/>
    </row>
    <row r="346" spans="1:17" ht="140.25" x14ac:dyDescent="0.25">
      <c r="A346" s="2549"/>
      <c r="B346" s="2550"/>
      <c r="C346" s="2550"/>
      <c r="D346" s="670" t="s">
        <v>44</v>
      </c>
      <c r="E346" s="671" t="s">
        <v>621</v>
      </c>
      <c r="F346" s="670" t="s">
        <v>444</v>
      </c>
      <c r="G346" s="670" t="s">
        <v>611</v>
      </c>
      <c r="H346" s="670" t="s">
        <v>443</v>
      </c>
      <c r="I346" s="670" t="s">
        <v>622</v>
      </c>
      <c r="J346" s="670" t="s">
        <v>623</v>
      </c>
      <c r="K346" s="670" t="s">
        <v>613</v>
      </c>
      <c r="L346" s="670" t="s">
        <v>624</v>
      </c>
      <c r="M346" s="672" t="s">
        <v>625</v>
      </c>
      <c r="N346" s="670" t="s">
        <v>626</v>
      </c>
      <c r="O346" s="670" t="s">
        <v>644</v>
      </c>
      <c r="P346" s="670" t="s">
        <v>1094</v>
      </c>
      <c r="Q346" s="670" t="s">
        <v>1095</v>
      </c>
    </row>
    <row r="347" spans="1:17" ht="15.75" x14ac:dyDescent="0.25">
      <c r="A347" s="487">
        <v>8</v>
      </c>
      <c r="B347" s="661" t="str">
        <f>B22</f>
        <v>МБУ ДО "Дом детского творчества"</v>
      </c>
      <c r="C347" s="665">
        <f>D347</f>
        <v>0</v>
      </c>
      <c r="D347" s="663">
        <f>SUM(E347:Q347)</f>
        <v>0</v>
      </c>
      <c r="E347" s="663"/>
      <c r="F347" s="751"/>
      <c r="G347" s="752"/>
      <c r="H347" s="752"/>
      <c r="I347" s="752"/>
      <c r="J347" s="752"/>
      <c r="K347" s="752"/>
      <c r="L347" s="752"/>
      <c r="M347" s="752"/>
      <c r="N347" s="752"/>
      <c r="O347" s="752"/>
      <c r="P347" s="752"/>
      <c r="Q347" s="752"/>
    </row>
    <row r="350" spans="1:17" x14ac:dyDescent="0.25">
      <c r="A350" s="2546" t="s">
        <v>502</v>
      </c>
      <c r="B350" s="2546" t="s">
        <v>999</v>
      </c>
      <c r="C350" s="2542">
        <v>971</v>
      </c>
      <c r="D350" s="2543"/>
      <c r="E350" s="2543"/>
      <c r="F350" s="2543"/>
      <c r="G350" s="2543"/>
    </row>
    <row r="351" spans="1:17" x14ac:dyDescent="0.25">
      <c r="A351" s="2547"/>
      <c r="B351" s="2547"/>
      <c r="C351" s="2544" t="s">
        <v>1097</v>
      </c>
      <c r="D351" s="2545"/>
      <c r="E351" s="2545"/>
      <c r="F351" s="2545"/>
      <c r="G351" s="2545"/>
    </row>
    <row r="352" spans="1:17" ht="38.25" x14ac:dyDescent="0.25">
      <c r="A352" s="2548"/>
      <c r="B352" s="2548"/>
      <c r="C352" s="704" t="s">
        <v>44</v>
      </c>
      <c r="D352" s="704" t="s">
        <v>444</v>
      </c>
      <c r="E352" s="704" t="s">
        <v>611</v>
      </c>
      <c r="F352" s="704" t="s">
        <v>612</v>
      </c>
      <c r="G352" s="704" t="s">
        <v>613</v>
      </c>
    </row>
    <row r="353" spans="1:7" ht="15.75" x14ac:dyDescent="0.25">
      <c r="A353" s="487">
        <v>8</v>
      </c>
      <c r="B353" s="661" t="str">
        <f>B347</f>
        <v>МБУ ДО "Дом детского творчества"</v>
      </c>
      <c r="C353" s="662">
        <f>SUM(D353:G353)</f>
        <v>0</v>
      </c>
      <c r="D353" s="662"/>
      <c r="E353" s="662"/>
      <c r="F353" s="662"/>
      <c r="G353" s="662"/>
    </row>
  </sheetData>
  <autoFilter ref="A22:GT338"/>
  <customSheetViews>
    <customSheetView guid="{30716F4C-E2EB-4CBA-BC4C-E3731007C035}" scale="60" fitToPage="1" showAutoFilter="1" hiddenRows="1" topLeftCell="A37">
      <selection activeCell="B22" sqref="B22"/>
      <pageMargins left="0.51181102362204722" right="0.51181102362204722" top="0.55118110236220474" bottom="0.55118110236220474" header="0.31496062992125984" footer="0.31496062992125984"/>
      <pageSetup paperSize="9" scale="21" orientation="landscape" r:id="rId1"/>
      <autoFilter ref="A22:GT338"/>
    </customSheetView>
    <customSheetView guid="{4660ED57-C31A-43C4-A05C-DF263EC238D0}" scale="60" fitToPage="1" showAutoFilter="1" hiddenRows="1" topLeftCell="A37">
      <selection activeCell="B22" sqref="B22"/>
      <pageMargins left="0.51181102362204722" right="0.51181102362204722" top="0.55118110236220474" bottom="0.55118110236220474" header="0.31496062992125984" footer="0.31496062992125984"/>
      <pageSetup paperSize="9" scale="21" orientation="landscape" r:id="rId2"/>
      <autoFilter ref="A22:GT338"/>
    </customSheetView>
    <customSheetView guid="{413FE589-EB44-4ED3-8D71-DDB7E5500C49}" scale="60" fitToPage="1" filter="1" showAutoFilter="1" topLeftCell="A330">
      <selection activeCell="Q357" sqref="Q357"/>
      <pageMargins left="0.51181102362204722" right="0.51181102362204722" top="0.55118110236220474" bottom="0.55118110236220474" header="0.31496062992125984" footer="0.31496062992125984"/>
      <pageSetup paperSize="9" scale="21" orientation="landscape" r:id="rId3"/>
      <autoFilter ref="A22:HN323">
        <filterColumn colId="1">
          <customFilters>
            <customFilter operator="notEqual" val=" "/>
          </customFilters>
        </filterColumn>
      </autoFilter>
    </customSheetView>
    <customSheetView guid="{3811DC27-6C9C-4281-989A-478EAFEC2147}" scale="60" fitToPage="1" filter="1" showAutoFilter="1" topLeftCell="A22">
      <selection activeCell="Q357" sqref="Q357"/>
      <pageMargins left="0.51181102362204722" right="0.51181102362204722" top="0.55118110236220474" bottom="0.55118110236220474" header="0.31496062992125984" footer="0.31496062992125984"/>
      <pageSetup paperSize="9" scale="21" orientation="landscape" r:id="rId4"/>
      <autoFilter ref="A22:HN323">
        <filterColumn colId="1">
          <customFilters>
            <customFilter operator="notEqual" val=" "/>
          </customFilters>
        </filterColumn>
      </autoFilter>
    </customSheetView>
    <customSheetView guid="{B38BA802-59E1-473D-82D6-51BB59191DC1}" scale="60" fitToPage="1" filter="1" showAutoFilter="1" topLeftCell="A330">
      <selection activeCell="Q357" sqref="Q357"/>
      <pageMargins left="0.51181102362204722" right="0.51181102362204722" top="0.55118110236220474" bottom="0.55118110236220474" header="0.31496062992125984" footer="0.31496062992125984"/>
      <pageSetup paperSize="9" scale="21" orientation="landscape" r:id="rId5"/>
      <autoFilter ref="A22:HN323">
        <filterColumn colId="1">
          <customFilters>
            <customFilter operator="notEqual" val=" "/>
          </customFilters>
        </filterColumn>
      </autoFilter>
    </customSheetView>
    <customSheetView guid="{4DDEBF15-3C9F-44C3-B78F-AE382BE678C1}" scale="60" fitToPage="1" showAutoFilter="1" topLeftCell="A340">
      <selection activeCell="B22" sqref="B22"/>
      <pageMargins left="0.51181102362204722" right="0.51181102362204722" top="0.55118110236220474" bottom="0.55118110236220474" header="0.31496062992125984" footer="0.31496062992125984"/>
      <pageSetup paperSize="9" scale="21" orientation="landscape" r:id="rId6"/>
      <autoFilter ref="B1:IE1"/>
    </customSheetView>
    <customSheetView guid="{B72699BC-299D-42B7-A978-9B23F399AA23}" scale="60" fitToPage="1" showAutoFilter="1" topLeftCell="A328">
      <selection activeCell="G338" sqref="G338"/>
      <pageMargins left="0.51181102362204722" right="0.51181102362204722" top="0.55118110236220474" bottom="0.55118110236220474" header="0.31496062992125984" footer="0.31496062992125984"/>
      <pageSetup paperSize="9" scale="21" orientation="landscape" r:id="rId7"/>
      <autoFilter ref="A22:FX338"/>
    </customSheetView>
    <customSheetView guid="{0E06F122-7DC3-4CE3-AFC9-AD85662B9271}" scale="60" fitToPage="1" showAutoFilter="1" hiddenRows="1" topLeftCell="A37">
      <selection activeCell="B22" sqref="B22"/>
      <pageMargins left="0.51181102362204722" right="0.51181102362204722" top="0.55118110236220474" bottom="0.55118110236220474" header="0.31496062992125984" footer="0.31496062992125984"/>
      <pageSetup paperSize="9" scale="21" orientation="landscape" r:id="rId8"/>
      <autoFilter ref="A22:GT338"/>
    </customSheetView>
  </customSheetViews>
  <mergeCells count="20">
    <mergeCell ref="C350:G350"/>
    <mergeCell ref="C351:G351"/>
    <mergeCell ref="A350:A352"/>
    <mergeCell ref="B350:B352"/>
    <mergeCell ref="A344:A346"/>
    <mergeCell ref="B344:B346"/>
    <mergeCell ref="C344:C346"/>
    <mergeCell ref="D344:Q344"/>
    <mergeCell ref="D345:Q345"/>
    <mergeCell ref="A17:A21"/>
    <mergeCell ref="B17:B21"/>
    <mergeCell ref="A14:B14"/>
    <mergeCell ref="C17:H18"/>
    <mergeCell ref="C19:F19"/>
    <mergeCell ref="G19:H19"/>
    <mergeCell ref="C20:C21"/>
    <mergeCell ref="D20:D21"/>
    <mergeCell ref="E20:F20"/>
    <mergeCell ref="G20:G21"/>
    <mergeCell ref="H20:H21"/>
  </mergeCells>
  <pageMargins left="0.51181102362204722" right="0.51181102362204722" top="0.55118110236220474" bottom="0.55118110236220474" header="0.31496062992125984" footer="0.31496062992125984"/>
  <pageSetup paperSize="9" scale="21" orientation="landscape" r:id="rId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DK180"/>
  <sheetViews>
    <sheetView view="pageBreakPreview" zoomScale="60" zoomScaleNormal="50" workbookViewId="0">
      <selection activeCell="D2" sqref="D2"/>
    </sheetView>
  </sheetViews>
  <sheetFormatPr defaultColWidth="9.140625" defaultRowHeight="15.75" x14ac:dyDescent="0.25"/>
  <cols>
    <col min="1" max="1" width="9.140625" style="39"/>
    <col min="2" max="2" width="7.28515625" style="39" customWidth="1"/>
    <col min="3" max="3" width="9.85546875" style="1832" customWidth="1"/>
    <col min="4" max="4" width="43.28515625" style="183" customWidth="1"/>
    <col min="5" max="5" width="19.5703125" style="183" customWidth="1"/>
    <col min="6" max="17" width="23" style="1833" customWidth="1"/>
    <col min="18" max="18" width="18.5703125" style="1833" customWidth="1"/>
    <col min="19" max="16257" width="9.140625" style="39"/>
    <col min="16258" max="16258" width="24.85546875" style="39" customWidth="1"/>
    <col min="16259" max="16304" width="9.140625" style="39" hidden="1" customWidth="1"/>
    <col min="16305" max="16339" width="0" style="39" hidden="1" customWidth="1"/>
    <col min="16340" max="16384" width="9.140625" style="39" hidden="1" customWidth="1"/>
  </cols>
  <sheetData>
    <row r="1" spans="2:18 15861:15861" ht="24" customHeight="1" x14ac:dyDescent="0.25">
      <c r="B1" s="1831" t="s">
        <v>1754</v>
      </c>
      <c r="WLA1" s="39" t="s">
        <v>889</v>
      </c>
    </row>
    <row r="2" spans="2:18 15861:15861" ht="18.75" x14ac:dyDescent="0.3">
      <c r="B2" s="1834" t="s">
        <v>1755</v>
      </c>
      <c r="D2" s="1835"/>
      <c r="E2" s="1835"/>
      <c r="F2" s="1836"/>
      <c r="G2" s="1837"/>
      <c r="H2" s="1837"/>
      <c r="I2" s="1837"/>
      <c r="J2" s="1837"/>
      <c r="K2" s="1837"/>
      <c r="L2" s="1837"/>
      <c r="M2" s="1837"/>
      <c r="N2" s="1837"/>
      <c r="O2" s="1837"/>
      <c r="P2" s="1837"/>
    </row>
    <row r="3" spans="2:18 15861:15861" ht="16.149999999999999" customHeight="1" x14ac:dyDescent="0.3">
      <c r="D3" s="1835"/>
      <c r="E3" s="1835"/>
      <c r="F3" s="1836"/>
      <c r="G3" s="1838"/>
      <c r="H3" s="1838"/>
      <c r="I3" s="1838"/>
      <c r="J3" s="1836"/>
      <c r="K3" s="1836"/>
      <c r="L3" s="2152"/>
      <c r="M3" s="1836"/>
      <c r="N3" s="1836"/>
      <c r="O3" s="1836"/>
      <c r="P3" s="1836"/>
      <c r="Q3" s="1838"/>
      <c r="R3" s="1838"/>
    </row>
    <row r="4" spans="2:18 15861:15861" ht="20.45" customHeight="1" x14ac:dyDescent="0.25">
      <c r="B4" s="2149"/>
      <c r="C4" s="2153"/>
      <c r="D4" s="2154"/>
      <c r="E4" s="2155" t="s">
        <v>506</v>
      </c>
      <c r="F4" s="1852" t="s">
        <v>1965</v>
      </c>
      <c r="G4" s="1852" t="s">
        <v>1965</v>
      </c>
      <c r="H4" s="1852" t="s">
        <v>1965</v>
      </c>
      <c r="I4" s="1852" t="s">
        <v>1965</v>
      </c>
      <c r="J4" s="1852" t="s">
        <v>1965</v>
      </c>
      <c r="K4" s="1852" t="s">
        <v>1965</v>
      </c>
      <c r="L4" s="1852" t="s">
        <v>1965</v>
      </c>
      <c r="M4" s="1852" t="s">
        <v>1965</v>
      </c>
      <c r="N4" s="1852" t="s">
        <v>1965</v>
      </c>
      <c r="O4" s="1852" t="s">
        <v>1965</v>
      </c>
      <c r="P4" s="1852" t="s">
        <v>1965</v>
      </c>
      <c r="Q4" s="1852" t="s">
        <v>1965</v>
      </c>
      <c r="R4" s="1842"/>
    </row>
    <row r="5" spans="2:18 15861:15861" ht="112.15" customHeight="1" x14ac:dyDescent="0.25">
      <c r="B5" s="2151" t="s">
        <v>502</v>
      </c>
      <c r="C5" s="1839" t="s">
        <v>507</v>
      </c>
      <c r="D5" s="489" t="s">
        <v>508</v>
      </c>
      <c r="E5" s="489" t="s">
        <v>1756</v>
      </c>
      <c r="F5" s="374" t="s">
        <v>1979</v>
      </c>
      <c r="G5" s="374" t="s">
        <v>1980</v>
      </c>
      <c r="H5" s="374" t="s">
        <v>1981</v>
      </c>
      <c r="I5" s="374" t="s">
        <v>1982</v>
      </c>
      <c r="J5" s="374" t="s">
        <v>1983</v>
      </c>
      <c r="K5" s="374" t="s">
        <v>1984</v>
      </c>
      <c r="L5" s="374" t="s">
        <v>1985</v>
      </c>
      <c r="M5" s="374" t="s">
        <v>1986</v>
      </c>
      <c r="N5" s="374" t="s">
        <v>1987</v>
      </c>
      <c r="O5" s="374" t="s">
        <v>1988</v>
      </c>
      <c r="P5" s="374" t="s">
        <v>1989</v>
      </c>
      <c r="Q5" s="374" t="s">
        <v>1990</v>
      </c>
      <c r="R5" s="1842"/>
    </row>
    <row r="6" spans="2:18 15861:15861" ht="20.45" customHeight="1" x14ac:dyDescent="0.25">
      <c r="B6" s="2149"/>
      <c r="C6" s="2557"/>
      <c r="D6" s="2557"/>
      <c r="E6" s="2558"/>
      <c r="F6" s="489" t="s">
        <v>511</v>
      </c>
      <c r="G6" s="489" t="s">
        <v>421</v>
      </c>
      <c r="H6" s="825" t="s">
        <v>512</v>
      </c>
      <c r="I6" s="825" t="s">
        <v>513</v>
      </c>
      <c r="J6" s="825" t="s">
        <v>513</v>
      </c>
      <c r="K6" s="825" t="s">
        <v>421</v>
      </c>
      <c r="L6" s="825" t="s">
        <v>421</v>
      </c>
      <c r="M6" s="825" t="s">
        <v>421</v>
      </c>
      <c r="N6" s="825" t="s">
        <v>422</v>
      </c>
      <c r="O6" s="825" t="s">
        <v>515</v>
      </c>
      <c r="P6" s="825" t="s">
        <v>423</v>
      </c>
      <c r="Q6" s="825" t="s">
        <v>515</v>
      </c>
      <c r="R6" s="1842"/>
    </row>
    <row r="7" spans="2:18 15861:15861" ht="20.45" customHeight="1" x14ac:dyDescent="0.25">
      <c r="B7" s="2149"/>
      <c r="C7" s="2559"/>
      <c r="D7" s="2559"/>
      <c r="E7" s="2560"/>
      <c r="F7" s="1841" t="s">
        <v>511</v>
      </c>
      <c r="G7" s="1841" t="s">
        <v>422</v>
      </c>
      <c r="H7" s="1841" t="s">
        <v>1991</v>
      </c>
      <c r="I7" s="1841" t="s">
        <v>419</v>
      </c>
      <c r="J7" s="1841" t="s">
        <v>419</v>
      </c>
      <c r="K7" s="1841" t="s">
        <v>422</v>
      </c>
      <c r="L7" s="1841" t="s">
        <v>422</v>
      </c>
      <c r="M7" s="1841" t="s">
        <v>422</v>
      </c>
      <c r="N7" s="1841" t="s">
        <v>515</v>
      </c>
      <c r="O7" s="1841" t="s">
        <v>423</v>
      </c>
      <c r="P7" s="1841" t="s">
        <v>424</v>
      </c>
      <c r="Q7" s="1841" t="s">
        <v>423</v>
      </c>
      <c r="R7" s="1842"/>
    </row>
    <row r="8" spans="2:18 15861:15861" ht="40.15" customHeight="1" x14ac:dyDescent="0.25">
      <c r="B8" s="2150">
        <v>1</v>
      </c>
      <c r="C8" s="2561" t="s">
        <v>1757</v>
      </c>
      <c r="D8" s="2562"/>
      <c r="E8" s="2148">
        <f t="shared" ref="E8:Q8" si="0">SUM(E9:E9)</f>
        <v>321100</v>
      </c>
      <c r="F8" s="827">
        <f t="shared" si="0"/>
        <v>80900</v>
      </c>
      <c r="G8" s="827">
        <f t="shared" si="0"/>
        <v>69000</v>
      </c>
      <c r="H8" s="827">
        <f t="shared" si="0"/>
        <v>20200</v>
      </c>
      <c r="I8" s="827">
        <f t="shared" si="0"/>
        <v>20600</v>
      </c>
      <c r="J8" s="827">
        <f t="shared" si="0"/>
        <v>10500</v>
      </c>
      <c r="K8" s="827">
        <f t="shared" si="0"/>
        <v>35000</v>
      </c>
      <c r="L8" s="827">
        <f t="shared" si="0"/>
        <v>19800</v>
      </c>
      <c r="M8" s="827">
        <f t="shared" si="0"/>
        <v>9100</v>
      </c>
      <c r="N8" s="827">
        <f t="shared" si="0"/>
        <v>11000</v>
      </c>
      <c r="O8" s="827">
        <f t="shared" si="0"/>
        <v>10200</v>
      </c>
      <c r="P8" s="827">
        <f t="shared" si="0"/>
        <v>15000</v>
      </c>
      <c r="Q8" s="827">
        <f t="shared" si="0"/>
        <v>19800</v>
      </c>
      <c r="R8" s="1842"/>
    </row>
    <row r="9" spans="2:18 15861:15861" ht="40.15" customHeight="1" x14ac:dyDescent="0.25">
      <c r="B9" s="2149"/>
      <c r="C9" s="1843" t="s">
        <v>1974</v>
      </c>
      <c r="D9" s="1844" t="s">
        <v>1959</v>
      </c>
      <c r="E9" s="2146">
        <f>SUM(F9:Q9)</f>
        <v>321100</v>
      </c>
      <c r="F9" s="490">
        <v>80900</v>
      </c>
      <c r="G9" s="490">
        <v>69000</v>
      </c>
      <c r="H9" s="490">
        <v>20200</v>
      </c>
      <c r="I9" s="490">
        <v>20600</v>
      </c>
      <c r="J9" s="490">
        <v>10500</v>
      </c>
      <c r="K9" s="490">
        <v>35000</v>
      </c>
      <c r="L9" s="490">
        <v>19800</v>
      </c>
      <c r="M9" s="490">
        <v>9100</v>
      </c>
      <c r="N9" s="490">
        <v>11000</v>
      </c>
      <c r="O9" s="490">
        <v>10200</v>
      </c>
      <c r="P9" s="490">
        <v>15000</v>
      </c>
      <c r="Q9" s="490">
        <v>19800</v>
      </c>
      <c r="R9" s="1842"/>
    </row>
    <row r="10" spans="2:18 15861:15861" ht="40.15" customHeight="1" x14ac:dyDescent="0.25">
      <c r="B10" s="2150">
        <v>2</v>
      </c>
      <c r="C10" s="2561" t="s">
        <v>1758</v>
      </c>
      <c r="D10" s="2562"/>
      <c r="E10" s="184">
        <f t="shared" ref="E10:Q10" si="1">SUM(E11:E11)</f>
        <v>35000</v>
      </c>
      <c r="F10" s="827">
        <f t="shared" si="1"/>
        <v>3100</v>
      </c>
      <c r="G10" s="827">
        <f t="shared" si="1"/>
        <v>7700</v>
      </c>
      <c r="H10" s="827">
        <f t="shared" si="1"/>
        <v>0</v>
      </c>
      <c r="I10" s="827">
        <f t="shared" si="1"/>
        <v>0</v>
      </c>
      <c r="J10" s="827">
        <f t="shared" si="1"/>
        <v>0</v>
      </c>
      <c r="K10" s="827">
        <f t="shared" si="1"/>
        <v>9500</v>
      </c>
      <c r="L10" s="827">
        <f t="shared" si="1"/>
        <v>3100</v>
      </c>
      <c r="M10" s="827">
        <f t="shared" si="1"/>
        <v>3100</v>
      </c>
      <c r="N10" s="827">
        <f t="shared" si="1"/>
        <v>3100</v>
      </c>
      <c r="O10" s="827">
        <f t="shared" si="1"/>
        <v>1900</v>
      </c>
      <c r="P10" s="827">
        <f t="shared" si="1"/>
        <v>2000</v>
      </c>
      <c r="Q10" s="827">
        <f t="shared" si="1"/>
        <v>1500</v>
      </c>
      <c r="R10" s="1842"/>
    </row>
    <row r="11" spans="2:18 15861:15861" ht="40.15" customHeight="1" x14ac:dyDescent="0.25">
      <c r="B11" s="2149"/>
      <c r="C11" s="1843" t="s">
        <v>1974</v>
      </c>
      <c r="D11" s="1844" t="s">
        <v>1959</v>
      </c>
      <c r="E11" s="1845">
        <f>SUM(F11:Q11)</f>
        <v>35000</v>
      </c>
      <c r="F11" s="490">
        <v>3100</v>
      </c>
      <c r="G11" s="490">
        <v>7700</v>
      </c>
      <c r="H11" s="490"/>
      <c r="I11" s="490"/>
      <c r="J11" s="490"/>
      <c r="K11" s="490">
        <v>9500</v>
      </c>
      <c r="L11" s="490">
        <v>3100</v>
      </c>
      <c r="M11" s="490">
        <v>3100</v>
      </c>
      <c r="N11" s="490">
        <v>3100</v>
      </c>
      <c r="O11" s="490">
        <v>1900</v>
      </c>
      <c r="P11" s="490">
        <v>2000</v>
      </c>
      <c r="Q11" s="490">
        <v>1500</v>
      </c>
      <c r="R11" s="1842"/>
    </row>
    <row r="12" spans="2:18 15861:15861" ht="40.15" customHeight="1" x14ac:dyDescent="0.25">
      <c r="B12" s="2150">
        <v>3</v>
      </c>
      <c r="C12" s="2561" t="s">
        <v>1992</v>
      </c>
      <c r="D12" s="2562"/>
      <c r="E12" s="184">
        <f t="shared" ref="E12:Q12" si="2">SUM(E13:E13)</f>
        <v>0</v>
      </c>
      <c r="F12" s="2147">
        <f t="shared" si="2"/>
        <v>0</v>
      </c>
      <c r="G12" s="2147">
        <f t="shared" si="2"/>
        <v>0</v>
      </c>
      <c r="H12" s="2147">
        <f t="shared" si="2"/>
        <v>0</v>
      </c>
      <c r="I12" s="2147">
        <f t="shared" si="2"/>
        <v>0</v>
      </c>
      <c r="J12" s="2147">
        <f t="shared" si="2"/>
        <v>0</v>
      </c>
      <c r="K12" s="2147">
        <f t="shared" si="2"/>
        <v>0</v>
      </c>
      <c r="L12" s="2147">
        <f t="shared" si="2"/>
        <v>0</v>
      </c>
      <c r="M12" s="2147">
        <f t="shared" si="2"/>
        <v>0</v>
      </c>
      <c r="N12" s="2147">
        <f t="shared" si="2"/>
        <v>0</v>
      </c>
      <c r="O12" s="2147">
        <f t="shared" si="2"/>
        <v>0</v>
      </c>
      <c r="P12" s="2147">
        <f t="shared" si="2"/>
        <v>0</v>
      </c>
      <c r="Q12" s="2147">
        <f t="shared" si="2"/>
        <v>0</v>
      </c>
      <c r="R12" s="1842"/>
    </row>
    <row r="13" spans="2:18 15861:15861" ht="40.15" customHeight="1" x14ac:dyDescent="0.25">
      <c r="B13" s="2149"/>
      <c r="C13" s="1843" t="s">
        <v>1974</v>
      </c>
      <c r="D13" s="1844" t="s">
        <v>1959</v>
      </c>
      <c r="E13" s="1845">
        <f>SUM(F13:Q13)</f>
        <v>0</v>
      </c>
      <c r="F13" s="490"/>
      <c r="G13" s="490"/>
      <c r="H13" s="490"/>
      <c r="I13" s="490"/>
      <c r="J13" s="490"/>
      <c r="K13" s="490"/>
      <c r="L13" s="490"/>
      <c r="M13" s="490"/>
      <c r="N13" s="490"/>
      <c r="O13" s="490"/>
      <c r="P13" s="490"/>
      <c r="Q13" s="490"/>
      <c r="R13" s="1842"/>
    </row>
    <row r="14" spans="2:18 15861:15861" ht="40.15" customHeight="1" x14ac:dyDescent="0.25">
      <c r="B14" s="2150">
        <v>4</v>
      </c>
      <c r="C14" s="2561" t="s">
        <v>1759</v>
      </c>
      <c r="D14" s="2562"/>
      <c r="E14" s="184">
        <f t="shared" ref="E14:Q14" si="3">SUM(E15:E15)</f>
        <v>8300</v>
      </c>
      <c r="F14" s="827">
        <f t="shared" si="3"/>
        <v>0</v>
      </c>
      <c r="G14" s="827">
        <f t="shared" si="3"/>
        <v>4000</v>
      </c>
      <c r="H14" s="827">
        <f t="shared" si="3"/>
        <v>0</v>
      </c>
      <c r="I14" s="827">
        <f t="shared" si="3"/>
        <v>0</v>
      </c>
      <c r="J14" s="827">
        <f t="shared" si="3"/>
        <v>4300</v>
      </c>
      <c r="K14" s="827">
        <f t="shared" si="3"/>
        <v>0</v>
      </c>
      <c r="L14" s="827">
        <f t="shared" si="3"/>
        <v>0</v>
      </c>
      <c r="M14" s="827">
        <f t="shared" si="3"/>
        <v>0</v>
      </c>
      <c r="N14" s="827">
        <f t="shared" si="3"/>
        <v>0</v>
      </c>
      <c r="O14" s="827">
        <f t="shared" si="3"/>
        <v>0</v>
      </c>
      <c r="P14" s="827">
        <f t="shared" si="3"/>
        <v>0</v>
      </c>
      <c r="Q14" s="827">
        <f t="shared" si="3"/>
        <v>0</v>
      </c>
      <c r="R14" s="1842"/>
    </row>
    <row r="15" spans="2:18 15861:15861" ht="40.15" customHeight="1" x14ac:dyDescent="0.25">
      <c r="B15" s="2149"/>
      <c r="C15" s="1843" t="s">
        <v>1974</v>
      </c>
      <c r="D15" s="1844" t="s">
        <v>1959</v>
      </c>
      <c r="E15" s="1845">
        <f>SUM(F15:Q15)</f>
        <v>8300</v>
      </c>
      <c r="F15" s="490"/>
      <c r="G15" s="490">
        <v>4000</v>
      </c>
      <c r="H15" s="490"/>
      <c r="I15" s="490"/>
      <c r="J15" s="490">
        <v>4300</v>
      </c>
      <c r="K15" s="490"/>
      <c r="L15" s="490"/>
      <c r="M15" s="490"/>
      <c r="N15" s="490"/>
      <c r="O15" s="490"/>
      <c r="P15" s="490"/>
      <c r="Q15" s="490"/>
      <c r="R15" s="1842"/>
    </row>
    <row r="16" spans="2:18 15861:15861" ht="40.15" customHeight="1" x14ac:dyDescent="0.25">
      <c r="B16" s="2150">
        <v>5</v>
      </c>
      <c r="C16" s="2563" t="s">
        <v>1760</v>
      </c>
      <c r="D16" s="2564"/>
      <c r="E16" s="184">
        <f t="shared" ref="E16:Q16" si="4">SUM(E17:E17)</f>
        <v>0</v>
      </c>
      <c r="F16" s="827">
        <f t="shared" si="4"/>
        <v>0</v>
      </c>
      <c r="G16" s="827">
        <f t="shared" si="4"/>
        <v>0</v>
      </c>
      <c r="H16" s="827">
        <f t="shared" si="4"/>
        <v>0</v>
      </c>
      <c r="I16" s="827">
        <f t="shared" si="4"/>
        <v>0</v>
      </c>
      <c r="J16" s="827">
        <f t="shared" si="4"/>
        <v>0</v>
      </c>
      <c r="K16" s="827">
        <f t="shared" si="4"/>
        <v>0</v>
      </c>
      <c r="L16" s="827">
        <f t="shared" si="4"/>
        <v>0</v>
      </c>
      <c r="M16" s="827">
        <f t="shared" si="4"/>
        <v>0</v>
      </c>
      <c r="N16" s="827">
        <f t="shared" si="4"/>
        <v>0</v>
      </c>
      <c r="O16" s="827">
        <f t="shared" si="4"/>
        <v>0</v>
      </c>
      <c r="P16" s="827">
        <f t="shared" si="4"/>
        <v>0</v>
      </c>
      <c r="Q16" s="827">
        <f t="shared" si="4"/>
        <v>0</v>
      </c>
      <c r="R16" s="1842"/>
    </row>
    <row r="17" spans="2:18" ht="40.15" customHeight="1" x14ac:dyDescent="0.25">
      <c r="B17" s="2150"/>
      <c r="C17" s="1843" t="s">
        <v>1974</v>
      </c>
      <c r="D17" s="1844" t="s">
        <v>1959</v>
      </c>
      <c r="E17" s="1845">
        <f>SUM(F17:Q17)</f>
        <v>0</v>
      </c>
      <c r="F17" s="490"/>
      <c r="G17" s="490"/>
      <c r="H17" s="490"/>
      <c r="I17" s="490"/>
      <c r="J17" s="490"/>
      <c r="K17" s="490"/>
      <c r="L17" s="490"/>
      <c r="M17" s="490"/>
      <c r="N17" s="490"/>
      <c r="O17" s="490"/>
      <c r="P17" s="490"/>
      <c r="Q17" s="490"/>
      <c r="R17" s="1842"/>
    </row>
    <row r="18" spans="2:18" ht="40.15" customHeight="1" x14ac:dyDescent="0.25">
      <c r="B18" s="2150">
        <v>6</v>
      </c>
      <c r="C18" s="2563" t="s">
        <v>1993</v>
      </c>
      <c r="D18" s="2564"/>
      <c r="E18" s="184">
        <f t="shared" ref="E18:Q18" si="5">SUM(E19:E19)</f>
        <v>0</v>
      </c>
      <c r="F18" s="827">
        <f t="shared" si="5"/>
        <v>0</v>
      </c>
      <c r="G18" s="827">
        <f t="shared" si="5"/>
        <v>0</v>
      </c>
      <c r="H18" s="827">
        <f t="shared" si="5"/>
        <v>0</v>
      </c>
      <c r="I18" s="827">
        <f t="shared" si="5"/>
        <v>0</v>
      </c>
      <c r="J18" s="827">
        <f t="shared" si="5"/>
        <v>0</v>
      </c>
      <c r="K18" s="827">
        <f t="shared" si="5"/>
        <v>0</v>
      </c>
      <c r="L18" s="827">
        <f t="shared" si="5"/>
        <v>0</v>
      </c>
      <c r="M18" s="827">
        <f t="shared" si="5"/>
        <v>0</v>
      </c>
      <c r="N18" s="827">
        <f t="shared" si="5"/>
        <v>0</v>
      </c>
      <c r="O18" s="827">
        <f t="shared" si="5"/>
        <v>0</v>
      </c>
      <c r="P18" s="827">
        <f t="shared" si="5"/>
        <v>0</v>
      </c>
      <c r="Q18" s="827">
        <f t="shared" si="5"/>
        <v>0</v>
      </c>
      <c r="R18" s="1842"/>
    </row>
    <row r="19" spans="2:18" ht="40.15" customHeight="1" x14ac:dyDescent="0.25">
      <c r="B19" s="2149"/>
      <c r="C19" s="1843" t="s">
        <v>1974</v>
      </c>
      <c r="D19" s="1844" t="s">
        <v>1959</v>
      </c>
      <c r="E19" s="1845">
        <f>SUM(F19:Q19)</f>
        <v>0</v>
      </c>
      <c r="F19" s="490"/>
      <c r="G19" s="490"/>
      <c r="H19" s="490"/>
      <c r="I19" s="490"/>
      <c r="J19" s="490"/>
      <c r="K19" s="490"/>
      <c r="L19" s="490"/>
      <c r="M19" s="490"/>
      <c r="N19" s="490"/>
      <c r="O19" s="490"/>
      <c r="P19" s="490"/>
      <c r="Q19" s="490"/>
      <c r="R19" s="1842"/>
    </row>
    <row r="20" spans="2:18" ht="36.6" customHeight="1" x14ac:dyDescent="0.25">
      <c r="B20" s="1846"/>
      <c r="C20" s="1847"/>
      <c r="D20" s="1848"/>
      <c r="E20" s="1849"/>
      <c r="F20" s="1850"/>
      <c r="G20" s="1850"/>
      <c r="H20" s="1850"/>
      <c r="I20" s="1850"/>
      <c r="J20" s="1850"/>
      <c r="K20" s="1850"/>
      <c r="L20" s="1842"/>
      <c r="M20" s="1842"/>
      <c r="N20" s="1842"/>
      <c r="O20" s="1842"/>
      <c r="P20" s="1842"/>
      <c r="Q20" s="1842"/>
      <c r="R20" s="1842"/>
    </row>
    <row r="21" spans="2:18" ht="30.6" customHeight="1" x14ac:dyDescent="0.25">
      <c r="B21" s="2566" t="s">
        <v>1764</v>
      </c>
      <c r="C21" s="2566"/>
      <c r="D21" s="2566"/>
      <c r="E21" s="2566"/>
      <c r="F21" s="2566"/>
      <c r="G21" s="2566"/>
      <c r="H21" s="2566"/>
      <c r="I21" s="1850"/>
      <c r="J21" s="1850"/>
      <c r="K21" s="1850"/>
      <c r="L21" s="1842"/>
      <c r="M21" s="1842"/>
      <c r="N21" s="1842"/>
      <c r="O21" s="1842"/>
      <c r="P21" s="1842"/>
      <c r="Q21" s="1842"/>
      <c r="R21" s="1842"/>
    </row>
    <row r="22" spans="2:18" ht="31.9" customHeight="1" x14ac:dyDescent="0.25">
      <c r="B22" s="2577" t="s">
        <v>502</v>
      </c>
      <c r="C22" s="1851"/>
      <c r="D22" s="1852" t="s">
        <v>506</v>
      </c>
      <c r="E22" s="1853"/>
      <c r="F22" s="1854" t="s">
        <v>1965</v>
      </c>
      <c r="G22" s="1854" t="s">
        <v>1965</v>
      </c>
      <c r="H22" s="1854" t="s">
        <v>1965</v>
      </c>
      <c r="I22" s="1854" t="s">
        <v>1965</v>
      </c>
      <c r="J22" s="1854" t="s">
        <v>1965</v>
      </c>
      <c r="K22" s="1854" t="s">
        <v>1965</v>
      </c>
      <c r="L22" s="1854" t="s">
        <v>1965</v>
      </c>
      <c r="M22" s="1842"/>
      <c r="N22" s="1842"/>
      <c r="O22" s="1842"/>
      <c r="P22" s="1842"/>
      <c r="Q22" s="1842"/>
      <c r="R22" s="1842"/>
    </row>
    <row r="23" spans="2:18" ht="105.6" customHeight="1" x14ac:dyDescent="0.25">
      <c r="B23" s="2578"/>
      <c r="C23" s="1839" t="s">
        <v>507</v>
      </c>
      <c r="D23" s="489" t="s">
        <v>508</v>
      </c>
      <c r="E23" s="489" t="s">
        <v>1222</v>
      </c>
      <c r="F23" s="372" t="s">
        <v>1966</v>
      </c>
      <c r="G23" s="372" t="s">
        <v>1967</v>
      </c>
      <c r="H23" s="372" t="s">
        <v>1978</v>
      </c>
      <c r="I23" s="372" t="s">
        <v>1968</v>
      </c>
      <c r="J23" s="374" t="s">
        <v>1969</v>
      </c>
      <c r="K23" s="372" t="s">
        <v>1970</v>
      </c>
      <c r="L23" s="372" t="s">
        <v>1971</v>
      </c>
      <c r="M23" s="1842"/>
      <c r="N23" s="1842"/>
      <c r="O23" s="1842"/>
      <c r="P23" s="1842"/>
      <c r="Q23" s="1842"/>
      <c r="R23" s="1842"/>
    </row>
    <row r="24" spans="2:18" ht="20.45" customHeight="1" x14ac:dyDescent="0.25">
      <c r="B24" s="2567" t="s">
        <v>509</v>
      </c>
      <c r="C24" s="2568"/>
      <c r="D24" s="2569"/>
      <c r="E24" s="185"/>
      <c r="F24" s="373" t="s">
        <v>511</v>
      </c>
      <c r="G24" s="373" t="s">
        <v>511</v>
      </c>
      <c r="H24" s="373" t="s">
        <v>1972</v>
      </c>
      <c r="I24" s="373" t="s">
        <v>512</v>
      </c>
      <c r="J24" s="2133" t="s">
        <v>512</v>
      </c>
      <c r="K24" s="373" t="s">
        <v>513</v>
      </c>
      <c r="L24" s="373" t="s">
        <v>511</v>
      </c>
      <c r="M24" s="1842"/>
      <c r="N24" s="1842"/>
      <c r="O24" s="1842"/>
      <c r="P24" s="1842"/>
      <c r="Q24" s="1842"/>
      <c r="R24" s="1842"/>
    </row>
    <row r="25" spans="2:18" ht="20.45" customHeight="1" x14ac:dyDescent="0.25">
      <c r="B25" s="2570" t="s">
        <v>516</v>
      </c>
      <c r="C25" s="2571"/>
      <c r="D25" s="2572"/>
      <c r="E25" s="491"/>
      <c r="F25" s="38" t="s">
        <v>510</v>
      </c>
      <c r="G25" s="38" t="s">
        <v>511</v>
      </c>
      <c r="H25" s="38" t="s">
        <v>512</v>
      </c>
      <c r="I25" s="38" t="s">
        <v>513</v>
      </c>
      <c r="J25" s="2134" t="s">
        <v>513</v>
      </c>
      <c r="K25" s="38" t="s">
        <v>419</v>
      </c>
      <c r="L25" s="38" t="s">
        <v>510</v>
      </c>
      <c r="M25" s="1842"/>
      <c r="N25" s="1842"/>
      <c r="O25" s="1842"/>
      <c r="P25" s="1842"/>
      <c r="Q25" s="1842"/>
      <c r="R25" s="1842"/>
    </row>
    <row r="26" spans="2:18" ht="50.45" customHeight="1" x14ac:dyDescent="0.25">
      <c r="B26" s="2573" t="s">
        <v>1973</v>
      </c>
      <c r="C26" s="2561"/>
      <c r="D26" s="2562"/>
      <c r="E26" s="2135">
        <f>SUM(F26:L26)</f>
        <v>106400</v>
      </c>
      <c r="F26" s="827">
        <f t="shared" ref="F26:L26" si="6">SUM(F27:F29)</f>
        <v>10000</v>
      </c>
      <c r="G26" s="827">
        <f t="shared" si="6"/>
        <v>15000</v>
      </c>
      <c r="H26" s="827">
        <f t="shared" si="6"/>
        <v>22000</v>
      </c>
      <c r="I26" s="827">
        <f t="shared" si="6"/>
        <v>15000</v>
      </c>
      <c r="J26" s="827">
        <f t="shared" si="6"/>
        <v>20400</v>
      </c>
      <c r="K26" s="827">
        <f t="shared" si="6"/>
        <v>12000</v>
      </c>
      <c r="L26" s="827">
        <f t="shared" si="6"/>
        <v>12000</v>
      </c>
      <c r="M26" s="1842"/>
      <c r="N26" s="1842"/>
      <c r="O26" s="1842"/>
      <c r="P26" s="1842"/>
      <c r="Q26" s="1842"/>
      <c r="R26" s="1842"/>
    </row>
    <row r="27" spans="2:18" ht="20.45" customHeight="1" x14ac:dyDescent="0.25">
      <c r="B27" s="186">
        <v>8</v>
      </c>
      <c r="C27" s="488" t="s">
        <v>1974</v>
      </c>
      <c r="D27" s="2136" t="s">
        <v>1975</v>
      </c>
      <c r="E27" s="2137">
        <f>SUM(F27:L27)</f>
        <v>47000</v>
      </c>
      <c r="F27" s="2138">
        <v>10000</v>
      </c>
      <c r="G27" s="2138">
        <v>15000</v>
      </c>
      <c r="H27" s="2138">
        <v>22000</v>
      </c>
      <c r="I27" s="2138"/>
      <c r="J27" s="2139"/>
      <c r="K27" s="2138"/>
      <c r="L27" s="2138"/>
      <c r="M27" s="1842"/>
      <c r="N27" s="1842"/>
      <c r="O27" s="1842"/>
      <c r="P27" s="1842"/>
      <c r="Q27" s="1842"/>
      <c r="R27" s="1842"/>
    </row>
    <row r="28" spans="2:18" ht="20.45" customHeight="1" x14ac:dyDescent="0.25">
      <c r="B28" s="186">
        <v>9</v>
      </c>
      <c r="C28" s="488" t="s">
        <v>1974</v>
      </c>
      <c r="D28" s="1855" t="s">
        <v>1976</v>
      </c>
      <c r="E28" s="2137">
        <f>SUM(F28:L28)</f>
        <v>47400</v>
      </c>
      <c r="F28" s="2138"/>
      <c r="G28" s="2138"/>
      <c r="H28" s="2138"/>
      <c r="I28" s="2138">
        <v>15000</v>
      </c>
      <c r="J28" s="2138">
        <v>20400</v>
      </c>
      <c r="K28" s="2138">
        <v>12000</v>
      </c>
      <c r="L28" s="2138"/>
      <c r="M28" s="1842"/>
      <c r="N28" s="1842"/>
      <c r="O28" s="1842"/>
      <c r="P28" s="1842"/>
      <c r="Q28" s="1842"/>
      <c r="R28" s="1842"/>
    </row>
    <row r="29" spans="2:18" ht="23.45" customHeight="1" x14ac:dyDescent="0.25">
      <c r="B29" s="186">
        <v>10</v>
      </c>
      <c r="C29" s="488" t="s">
        <v>1974</v>
      </c>
      <c r="D29" s="1855" t="s">
        <v>1977</v>
      </c>
      <c r="E29" s="2137">
        <f>SUM(F29:L29)</f>
        <v>12000</v>
      </c>
      <c r="F29" s="2138"/>
      <c r="G29" s="2138"/>
      <c r="H29" s="2138"/>
      <c r="I29" s="2138"/>
      <c r="J29" s="2140"/>
      <c r="K29" s="2138"/>
      <c r="L29" s="2138">
        <v>12000</v>
      </c>
      <c r="M29" s="1842"/>
      <c r="N29" s="1842"/>
      <c r="O29" s="1842"/>
      <c r="P29" s="1842"/>
      <c r="Q29" s="1842"/>
      <c r="R29" s="1842"/>
    </row>
    <row r="30" spans="2:18" ht="41.45" customHeight="1" x14ac:dyDescent="0.25">
      <c r="B30" s="2574" t="s">
        <v>1761</v>
      </c>
      <c r="C30" s="2575"/>
      <c r="D30" s="2576"/>
      <c r="E30" s="2141">
        <f t="shared" ref="E30:L30" si="7">SUM(E31:E31)</f>
        <v>26100</v>
      </c>
      <c r="F30" s="1857">
        <f t="shared" si="7"/>
        <v>5800</v>
      </c>
      <c r="G30" s="1857">
        <f t="shared" si="7"/>
        <v>2000</v>
      </c>
      <c r="H30" s="1857">
        <f t="shared" si="7"/>
        <v>3100</v>
      </c>
      <c r="I30" s="1857">
        <f t="shared" si="7"/>
        <v>5800</v>
      </c>
      <c r="J30" s="1857">
        <f t="shared" si="7"/>
        <v>3600</v>
      </c>
      <c r="K30" s="1857">
        <f t="shared" si="7"/>
        <v>1500</v>
      </c>
      <c r="L30" s="1857">
        <f t="shared" si="7"/>
        <v>4300</v>
      </c>
      <c r="M30" s="1842"/>
      <c r="N30" s="1842"/>
      <c r="O30" s="1842"/>
      <c r="P30" s="1842"/>
      <c r="Q30" s="1842"/>
      <c r="R30" s="1842"/>
    </row>
    <row r="31" spans="2:18" ht="29.45" customHeight="1" x14ac:dyDescent="0.25">
      <c r="B31" s="186">
        <v>3</v>
      </c>
      <c r="C31" s="2142" t="s">
        <v>1974</v>
      </c>
      <c r="D31" s="1844" t="s">
        <v>1959</v>
      </c>
      <c r="E31" s="2143">
        <f>SUM(F31:L31)</f>
        <v>26100</v>
      </c>
      <c r="F31" s="2144">
        <v>5800</v>
      </c>
      <c r="G31" s="2144">
        <v>2000</v>
      </c>
      <c r="H31" s="2144">
        <v>3100</v>
      </c>
      <c r="I31" s="2144">
        <v>5800</v>
      </c>
      <c r="J31" s="2145">
        <v>3600</v>
      </c>
      <c r="K31" s="2144">
        <v>1500</v>
      </c>
      <c r="L31" s="2144">
        <v>4300</v>
      </c>
      <c r="M31" s="1842"/>
      <c r="N31" s="1842"/>
      <c r="O31" s="1842"/>
      <c r="P31" s="1842"/>
      <c r="Q31" s="1842"/>
      <c r="R31" s="1842"/>
    </row>
    <row r="32" spans="2:18" ht="20.45" customHeight="1" x14ac:dyDescent="0.25">
      <c r="B32" s="1846"/>
      <c r="C32" s="1847"/>
      <c r="D32" s="1848"/>
      <c r="E32" s="1858"/>
      <c r="F32" s="1850"/>
      <c r="G32" s="1850"/>
      <c r="H32" s="1850"/>
      <c r="I32" s="1850"/>
      <c r="J32" s="1850"/>
      <c r="K32" s="1850"/>
      <c r="L32" s="1842"/>
      <c r="M32" s="1842"/>
      <c r="N32" s="1842"/>
      <c r="O32" s="1842"/>
      <c r="P32" s="1842"/>
      <c r="Q32" s="1842"/>
      <c r="R32" s="1842"/>
    </row>
    <row r="33" spans="2:18 15861:15861" ht="20.45" customHeight="1" x14ac:dyDescent="0.25">
      <c r="B33" s="1846"/>
      <c r="C33" s="1847"/>
      <c r="D33" s="1848"/>
      <c r="E33" s="1858"/>
      <c r="F33" s="1850"/>
      <c r="G33" s="1850"/>
      <c r="H33" s="1850"/>
      <c r="I33" s="1850"/>
      <c r="J33" s="1850"/>
      <c r="K33" s="1850"/>
      <c r="L33" s="1842"/>
      <c r="M33" s="1842"/>
      <c r="N33" s="1842"/>
      <c r="O33" s="1842"/>
      <c r="P33" s="1842"/>
      <c r="Q33" s="1842"/>
      <c r="R33" s="1842"/>
    </row>
    <row r="34" spans="2:18 15861:15861" ht="20.45" customHeight="1" x14ac:dyDescent="0.25">
      <c r="B34" s="1846"/>
      <c r="C34" s="1847"/>
      <c r="D34" s="1848"/>
      <c r="E34" s="1858"/>
      <c r="F34" s="1850"/>
      <c r="G34" s="1850"/>
      <c r="H34" s="1850"/>
      <c r="I34" s="1850"/>
      <c r="J34" s="1850"/>
      <c r="K34" s="1850"/>
      <c r="L34" s="1842"/>
      <c r="M34" s="1842"/>
      <c r="N34" s="1842"/>
      <c r="O34" s="1842"/>
      <c r="P34" s="1842"/>
      <c r="Q34" s="1842"/>
      <c r="R34" s="1842"/>
    </row>
    <row r="35" spans="2:18 15861:15861" ht="20.45" customHeight="1" x14ac:dyDescent="0.25">
      <c r="B35" s="1846"/>
      <c r="C35" s="1847"/>
      <c r="D35" s="1848"/>
      <c r="E35" s="1858"/>
      <c r="F35" s="1850"/>
      <c r="G35" s="1850"/>
      <c r="H35" s="1850"/>
      <c r="I35" s="1850"/>
      <c r="J35" s="1850"/>
      <c r="K35" s="1850"/>
      <c r="L35" s="1842"/>
      <c r="M35" s="1842"/>
      <c r="N35" s="1842"/>
      <c r="O35" s="1842"/>
      <c r="P35" s="1842"/>
      <c r="Q35" s="1842"/>
      <c r="R35" s="1842"/>
    </row>
    <row r="36" spans="2:18 15861:15861" ht="20.45" customHeight="1" x14ac:dyDescent="0.25">
      <c r="B36" s="1846"/>
      <c r="C36" s="1847"/>
      <c r="D36" s="1848"/>
      <c r="E36" s="1858"/>
      <c r="F36" s="1850"/>
      <c r="G36" s="1850"/>
      <c r="H36" s="1850"/>
      <c r="I36" s="1850"/>
      <c r="J36" s="1850"/>
      <c r="K36" s="1850"/>
      <c r="L36" s="1842"/>
      <c r="M36" s="1842"/>
      <c r="N36" s="1842"/>
      <c r="O36" s="1842"/>
      <c r="P36" s="1842"/>
      <c r="Q36" s="1842"/>
      <c r="R36" s="1842"/>
    </row>
    <row r="37" spans="2:18 15861:15861" ht="20.45" customHeight="1" x14ac:dyDescent="0.25">
      <c r="B37" s="1846"/>
      <c r="C37" s="1847"/>
      <c r="D37" s="1848"/>
      <c r="E37" s="1858"/>
      <c r="F37" s="1850"/>
      <c r="G37" s="1850"/>
      <c r="H37" s="1850"/>
      <c r="I37" s="1850"/>
      <c r="J37" s="1850"/>
      <c r="K37" s="1850"/>
      <c r="L37" s="1842"/>
      <c r="M37" s="1842"/>
      <c r="N37" s="1842"/>
      <c r="O37" s="1842"/>
      <c r="P37" s="1842"/>
      <c r="Q37" s="1842"/>
      <c r="R37" s="1842"/>
    </row>
    <row r="38" spans="2:18 15861:15861" x14ac:dyDescent="0.25">
      <c r="B38" s="1846"/>
      <c r="C38" s="1847"/>
      <c r="D38" s="1848"/>
      <c r="E38" s="1858"/>
      <c r="F38" s="1850"/>
      <c r="G38" s="1850"/>
      <c r="H38" s="1850"/>
      <c r="I38" s="1850"/>
      <c r="L38" s="1840"/>
      <c r="M38" s="1859"/>
    </row>
    <row r="39" spans="2:18 15861:15861" x14ac:dyDescent="0.25">
      <c r="B39" s="1846"/>
      <c r="C39" s="1847"/>
      <c r="D39" s="1848"/>
      <c r="E39" s="1858"/>
      <c r="F39" s="1850"/>
      <c r="G39" s="1850"/>
      <c r="H39" s="1850"/>
      <c r="I39" s="1850"/>
      <c r="L39" s="1840"/>
      <c r="M39" s="1859"/>
    </row>
    <row r="40" spans="2:18 15861:15861" x14ac:dyDescent="0.25">
      <c r="B40" s="1846"/>
      <c r="C40" s="1847"/>
      <c r="D40" s="1848"/>
      <c r="E40" s="1858"/>
      <c r="F40" s="1850"/>
      <c r="G40" s="1850"/>
      <c r="H40" s="1850"/>
      <c r="I40" s="1850"/>
      <c r="L40" s="1840"/>
      <c r="M40" s="1859"/>
    </row>
    <row r="41" spans="2:18 15861:15861" x14ac:dyDescent="0.25">
      <c r="B41" s="1846"/>
      <c r="C41" s="1847"/>
      <c r="D41" s="1848"/>
      <c r="E41" s="1858"/>
      <c r="F41" s="1850"/>
      <c r="G41" s="1850"/>
      <c r="H41" s="1850"/>
      <c r="I41" s="1850"/>
      <c r="L41" s="1840"/>
      <c r="M41" s="1859"/>
      <c r="WLA41" s="39" t="s">
        <v>889</v>
      </c>
    </row>
    <row r="42" spans="2:18 15861:15861" x14ac:dyDescent="0.25">
      <c r="B42" s="1846"/>
      <c r="C42" s="1847"/>
      <c r="D42" s="1848"/>
      <c r="E42" s="1858"/>
      <c r="F42" s="1850"/>
      <c r="G42" s="1850"/>
      <c r="H42" s="1850"/>
      <c r="I42" s="1850"/>
      <c r="L42" s="1840"/>
      <c r="M42" s="1859"/>
    </row>
    <row r="43" spans="2:18 15861:15861" x14ac:dyDescent="0.25">
      <c r="B43" s="1846"/>
      <c r="C43" s="1847"/>
      <c r="D43" s="1848"/>
      <c r="E43" s="1858"/>
      <c r="F43" s="1850"/>
      <c r="G43" s="1850"/>
      <c r="H43" s="1850"/>
      <c r="I43" s="1850"/>
      <c r="L43" s="1840"/>
      <c r="M43" s="1859"/>
    </row>
    <row r="44" spans="2:18 15861:15861" x14ac:dyDescent="0.25">
      <c r="B44" s="1846"/>
      <c r="C44" s="1847"/>
      <c r="D44" s="1848"/>
      <c r="E44" s="1858"/>
      <c r="F44" s="1850"/>
      <c r="G44" s="1850"/>
      <c r="H44" s="1850"/>
      <c r="I44" s="1850"/>
      <c r="L44" s="1840"/>
      <c r="M44" s="1859"/>
    </row>
    <row r="45" spans="2:18 15861:15861" x14ac:dyDescent="0.25">
      <c r="B45" s="1846"/>
      <c r="C45" s="1847"/>
      <c r="D45" s="1848"/>
      <c r="E45" s="1858"/>
      <c r="F45" s="1850"/>
      <c r="G45" s="1850"/>
      <c r="H45" s="1850"/>
      <c r="I45" s="1850"/>
      <c r="L45" s="1847"/>
      <c r="M45" s="1859"/>
    </row>
    <row r="46" spans="2:18 15861:15861" x14ac:dyDescent="0.25">
      <c r="B46" s="1846"/>
      <c r="C46" s="1847"/>
      <c r="D46" s="1848"/>
      <c r="E46" s="1858"/>
      <c r="F46" s="1850"/>
      <c r="G46" s="1850"/>
      <c r="H46" s="1850"/>
      <c r="I46" s="1850"/>
      <c r="L46" s="1850"/>
      <c r="M46" s="1859"/>
    </row>
    <row r="47" spans="2:18 15861:15861" x14ac:dyDescent="0.25">
      <c r="B47" s="2565" t="s">
        <v>1469</v>
      </c>
      <c r="C47" s="2565"/>
      <c r="D47" s="2565"/>
      <c r="L47" s="1850"/>
      <c r="M47" s="1859"/>
    </row>
    <row r="48" spans="2:18 15861:15861" x14ac:dyDescent="0.25">
      <c r="B48" s="2565" t="s">
        <v>1470</v>
      </c>
      <c r="C48" s="2565"/>
      <c r="D48" s="2565"/>
      <c r="L48" s="1850"/>
      <c r="M48" s="1859"/>
    </row>
    <row r="49" spans="12:13" x14ac:dyDescent="0.25">
      <c r="L49" s="1850"/>
      <c r="M49" s="1859"/>
    </row>
    <row r="50" spans="12:13" x14ac:dyDescent="0.25">
      <c r="L50" s="1850"/>
      <c r="M50" s="1859"/>
    </row>
    <row r="51" spans="12:13" x14ac:dyDescent="0.25">
      <c r="L51" s="1850"/>
      <c r="M51" s="1859"/>
    </row>
    <row r="52" spans="12:13" x14ac:dyDescent="0.25">
      <c r="L52" s="1850"/>
      <c r="M52" s="1859"/>
    </row>
    <row r="53" spans="12:13" x14ac:dyDescent="0.25">
      <c r="L53" s="1850"/>
      <c r="M53" s="1859"/>
    </row>
    <row r="54" spans="12:13" x14ac:dyDescent="0.25">
      <c r="L54" s="1850"/>
      <c r="M54" s="1859"/>
    </row>
    <row r="55" spans="12:13" x14ac:dyDescent="0.25">
      <c r="L55" s="1850"/>
      <c r="M55" s="1859"/>
    </row>
    <row r="56" spans="12:13" x14ac:dyDescent="0.25">
      <c r="L56" s="1850"/>
      <c r="M56" s="1859"/>
    </row>
    <row r="57" spans="12:13" x14ac:dyDescent="0.25">
      <c r="L57" s="1850"/>
      <c r="M57" s="1859"/>
    </row>
    <row r="58" spans="12:13" x14ac:dyDescent="0.25">
      <c r="L58" s="1850"/>
      <c r="M58" s="1859"/>
    </row>
    <row r="59" spans="12:13" x14ac:dyDescent="0.25">
      <c r="L59" s="1850"/>
      <c r="M59" s="1859"/>
    </row>
    <row r="60" spans="12:13" x14ac:dyDescent="0.25">
      <c r="L60" s="1850"/>
      <c r="M60" s="1859"/>
    </row>
    <row r="61" spans="12:13" x14ac:dyDescent="0.25">
      <c r="L61" s="1850"/>
      <c r="M61" s="1859"/>
    </row>
    <row r="62" spans="12:13" x14ac:dyDescent="0.25">
      <c r="L62" s="1850"/>
      <c r="M62" s="1859"/>
    </row>
    <row r="63" spans="12:13" x14ac:dyDescent="0.25">
      <c r="L63" s="1850"/>
      <c r="M63" s="1859"/>
    </row>
    <row r="64" spans="12:13" x14ac:dyDescent="0.25">
      <c r="L64" s="1850"/>
      <c r="M64" s="1859"/>
    </row>
    <row r="65" spans="12:13" x14ac:dyDescent="0.25">
      <c r="L65" s="1850"/>
      <c r="M65" s="1859"/>
    </row>
    <row r="66" spans="12:13" x14ac:dyDescent="0.25">
      <c r="L66" s="1850"/>
      <c r="M66" s="1859"/>
    </row>
    <row r="67" spans="12:13" x14ac:dyDescent="0.25">
      <c r="L67" s="1850"/>
      <c r="M67" s="1859"/>
    </row>
    <row r="68" spans="12:13" x14ac:dyDescent="0.25">
      <c r="L68" s="1850"/>
      <c r="M68" s="1859"/>
    </row>
    <row r="69" spans="12:13" x14ac:dyDescent="0.25">
      <c r="L69" s="1850"/>
      <c r="M69" s="1859"/>
    </row>
    <row r="70" spans="12:13" x14ac:dyDescent="0.25">
      <c r="L70" s="1850"/>
      <c r="M70" s="1859"/>
    </row>
    <row r="71" spans="12:13" x14ac:dyDescent="0.25">
      <c r="L71" s="1850"/>
      <c r="M71" s="1859"/>
    </row>
    <row r="72" spans="12:13" x14ac:dyDescent="0.25">
      <c r="L72" s="1850"/>
      <c r="M72" s="1859"/>
    </row>
    <row r="73" spans="12:13" x14ac:dyDescent="0.25">
      <c r="L73" s="1850"/>
      <c r="M73" s="1859"/>
    </row>
    <row r="74" spans="12:13" x14ac:dyDescent="0.25">
      <c r="L74" s="1850"/>
      <c r="M74" s="1859"/>
    </row>
    <row r="75" spans="12:13" x14ac:dyDescent="0.25">
      <c r="L75" s="1850"/>
      <c r="M75" s="1859"/>
    </row>
    <row r="76" spans="12:13" x14ac:dyDescent="0.25">
      <c r="L76" s="1850"/>
      <c r="M76" s="1859"/>
    </row>
    <row r="77" spans="12:13" x14ac:dyDescent="0.25">
      <c r="L77" s="1850"/>
      <c r="M77" s="1859"/>
    </row>
    <row r="78" spans="12:13" x14ac:dyDescent="0.25">
      <c r="L78" s="1850"/>
      <c r="M78" s="1859"/>
    </row>
    <row r="79" spans="12:13" x14ac:dyDescent="0.25">
      <c r="L79" s="1850"/>
      <c r="M79" s="1859"/>
    </row>
    <row r="80" spans="12:13" x14ac:dyDescent="0.25">
      <c r="L80" s="1850"/>
      <c r="M80" s="1859"/>
    </row>
    <row r="81" spans="12:13" x14ac:dyDescent="0.25">
      <c r="L81" s="1850"/>
      <c r="M81" s="1859"/>
    </row>
    <row r="82" spans="12:13" x14ac:dyDescent="0.25">
      <c r="L82" s="1850"/>
      <c r="M82" s="1859"/>
    </row>
    <row r="83" spans="12:13" x14ac:dyDescent="0.25">
      <c r="L83" s="1850"/>
      <c r="M83" s="1859"/>
    </row>
    <row r="84" spans="12:13" x14ac:dyDescent="0.25">
      <c r="L84" s="1850"/>
      <c r="M84" s="1859"/>
    </row>
    <row r="85" spans="12:13" x14ac:dyDescent="0.25">
      <c r="L85" s="1850"/>
      <c r="M85" s="1859"/>
    </row>
    <row r="86" spans="12:13" x14ac:dyDescent="0.25">
      <c r="L86" s="1860"/>
      <c r="M86" s="1859"/>
    </row>
    <row r="87" spans="12:13" x14ac:dyDescent="0.25">
      <c r="L87" s="1850"/>
      <c r="M87" s="1859"/>
    </row>
    <row r="88" spans="12:13" x14ac:dyDescent="0.25">
      <c r="L88" s="1850"/>
      <c r="M88" s="1859"/>
    </row>
    <row r="89" spans="12:13" x14ac:dyDescent="0.25">
      <c r="L89" s="1850"/>
      <c r="M89" s="1859"/>
    </row>
    <row r="90" spans="12:13" x14ac:dyDescent="0.25">
      <c r="L90" s="1850"/>
      <c r="M90" s="1859"/>
    </row>
    <row r="91" spans="12:13" x14ac:dyDescent="0.25">
      <c r="L91" s="1850"/>
      <c r="M91" s="1859"/>
    </row>
    <row r="92" spans="12:13" x14ac:dyDescent="0.25">
      <c r="L92" s="1850"/>
      <c r="M92" s="1859"/>
    </row>
    <row r="93" spans="12:13" x14ac:dyDescent="0.25">
      <c r="L93" s="1850"/>
      <c r="M93" s="1859"/>
    </row>
    <row r="94" spans="12:13" x14ac:dyDescent="0.25">
      <c r="L94" s="1850"/>
      <c r="M94" s="1859"/>
    </row>
    <row r="95" spans="12:13" x14ac:dyDescent="0.25">
      <c r="L95" s="1850"/>
      <c r="M95" s="1859"/>
    </row>
    <row r="96" spans="12:13" x14ac:dyDescent="0.25">
      <c r="L96" s="1850"/>
      <c r="M96" s="1859"/>
    </row>
    <row r="97" spans="12:13" x14ac:dyDescent="0.25">
      <c r="L97" s="1850"/>
      <c r="M97" s="1859"/>
    </row>
    <row r="98" spans="12:13" x14ac:dyDescent="0.25">
      <c r="L98" s="1850"/>
      <c r="M98" s="1859"/>
    </row>
    <row r="99" spans="12:13" x14ac:dyDescent="0.25">
      <c r="L99" s="1850"/>
      <c r="M99" s="1859"/>
    </row>
    <row r="100" spans="12:13" x14ac:dyDescent="0.25">
      <c r="L100" s="1850"/>
      <c r="M100" s="1859"/>
    </row>
    <row r="101" spans="12:13" x14ac:dyDescent="0.25">
      <c r="L101" s="1850"/>
      <c r="M101" s="1859"/>
    </row>
    <row r="102" spans="12:13" x14ac:dyDescent="0.25">
      <c r="L102" s="1850"/>
      <c r="M102" s="1859"/>
    </row>
    <row r="103" spans="12:13" x14ac:dyDescent="0.25">
      <c r="L103" s="1850"/>
      <c r="M103" s="1859"/>
    </row>
    <row r="104" spans="12:13" x14ac:dyDescent="0.25">
      <c r="L104" s="1850"/>
      <c r="M104" s="1859"/>
    </row>
    <row r="105" spans="12:13" x14ac:dyDescent="0.25">
      <c r="L105" s="1850"/>
      <c r="M105" s="1859"/>
    </row>
    <row r="106" spans="12:13" x14ac:dyDescent="0.25">
      <c r="L106" s="1850"/>
      <c r="M106" s="1859"/>
    </row>
    <row r="107" spans="12:13" x14ac:dyDescent="0.25">
      <c r="L107" s="1850"/>
      <c r="M107" s="1859"/>
    </row>
    <row r="108" spans="12:13" x14ac:dyDescent="0.25">
      <c r="L108" s="1850"/>
      <c r="M108" s="1859"/>
    </row>
    <row r="109" spans="12:13" x14ac:dyDescent="0.25">
      <c r="L109" s="1850"/>
      <c r="M109" s="1859"/>
    </row>
    <row r="110" spans="12:13" x14ac:dyDescent="0.25">
      <c r="L110" s="1850"/>
      <c r="M110" s="1859"/>
    </row>
    <row r="111" spans="12:13" x14ac:dyDescent="0.25">
      <c r="L111" s="1850"/>
      <c r="M111" s="1859"/>
    </row>
    <row r="112" spans="12:13" x14ac:dyDescent="0.25">
      <c r="L112" s="1850"/>
      <c r="M112" s="1859"/>
    </row>
    <row r="113" spans="12:13" x14ac:dyDescent="0.25">
      <c r="L113" s="1850"/>
      <c r="M113" s="1859"/>
    </row>
    <row r="114" spans="12:13" x14ac:dyDescent="0.25">
      <c r="L114" s="1850"/>
      <c r="M114" s="1859"/>
    </row>
    <row r="115" spans="12:13" x14ac:dyDescent="0.25">
      <c r="L115" s="1850"/>
      <c r="M115" s="1859"/>
    </row>
    <row r="116" spans="12:13" x14ac:dyDescent="0.25">
      <c r="L116" s="1850"/>
      <c r="M116" s="1859"/>
    </row>
    <row r="117" spans="12:13" x14ac:dyDescent="0.25">
      <c r="L117" s="1850"/>
      <c r="M117" s="1859"/>
    </row>
    <row r="118" spans="12:13" x14ac:dyDescent="0.25">
      <c r="L118" s="1850"/>
      <c r="M118" s="1859"/>
    </row>
    <row r="119" spans="12:13" x14ac:dyDescent="0.25">
      <c r="L119" s="1850"/>
      <c r="M119" s="1859"/>
    </row>
    <row r="120" spans="12:13" x14ac:dyDescent="0.25">
      <c r="L120" s="1850"/>
      <c r="M120" s="1859"/>
    </row>
    <row r="121" spans="12:13" x14ac:dyDescent="0.25">
      <c r="L121" s="1850"/>
      <c r="M121" s="1859"/>
    </row>
    <row r="122" spans="12:13" x14ac:dyDescent="0.25">
      <c r="L122" s="1856"/>
      <c r="M122" s="1859"/>
    </row>
    <row r="123" spans="12:13" x14ac:dyDescent="0.25">
      <c r="L123" s="1850"/>
      <c r="M123" s="1859"/>
    </row>
    <row r="124" spans="12:13" x14ac:dyDescent="0.25">
      <c r="L124" s="1850"/>
      <c r="M124" s="1859"/>
    </row>
    <row r="125" spans="12:13" x14ac:dyDescent="0.25">
      <c r="L125" s="1850"/>
      <c r="M125" s="1859"/>
    </row>
    <row r="126" spans="12:13" x14ac:dyDescent="0.25">
      <c r="L126" s="1850"/>
      <c r="M126" s="1859"/>
    </row>
    <row r="127" spans="12:13" x14ac:dyDescent="0.25">
      <c r="L127" s="1850"/>
      <c r="M127" s="1859"/>
    </row>
    <row r="128" spans="12:13" x14ac:dyDescent="0.25">
      <c r="L128" s="1850"/>
      <c r="M128" s="1859"/>
    </row>
    <row r="129" spans="12:13" x14ac:dyDescent="0.25">
      <c r="L129" s="1856"/>
      <c r="M129" s="1859"/>
    </row>
    <row r="130" spans="12:13" x14ac:dyDescent="0.25">
      <c r="L130" s="1850"/>
      <c r="M130" s="1859"/>
    </row>
    <row r="131" spans="12:13" x14ac:dyDescent="0.25">
      <c r="L131" s="1850"/>
      <c r="M131" s="1859"/>
    </row>
    <row r="132" spans="12:13" x14ac:dyDescent="0.25">
      <c r="L132" s="1850"/>
      <c r="M132" s="1859"/>
    </row>
    <row r="133" spans="12:13" x14ac:dyDescent="0.25">
      <c r="L133" s="1850"/>
      <c r="M133" s="1859"/>
    </row>
    <row r="134" spans="12:13" x14ac:dyDescent="0.25">
      <c r="L134" s="1850"/>
      <c r="M134" s="1859"/>
    </row>
    <row r="135" spans="12:13" x14ac:dyDescent="0.25">
      <c r="L135" s="1850"/>
      <c r="M135" s="1859"/>
    </row>
    <row r="136" spans="12:13" x14ac:dyDescent="0.25">
      <c r="L136" s="1856"/>
      <c r="M136" s="1859"/>
    </row>
    <row r="137" spans="12:13" x14ac:dyDescent="0.25">
      <c r="L137" s="1850"/>
      <c r="M137" s="1859"/>
    </row>
    <row r="138" spans="12:13" x14ac:dyDescent="0.25">
      <c r="L138" s="1850"/>
      <c r="M138" s="1859"/>
    </row>
    <row r="139" spans="12:13" x14ac:dyDescent="0.25">
      <c r="L139" s="1850"/>
      <c r="M139" s="1859"/>
    </row>
    <row r="140" spans="12:13" x14ac:dyDescent="0.25">
      <c r="L140" s="1850"/>
      <c r="M140" s="1859"/>
    </row>
    <row r="141" spans="12:13" x14ac:dyDescent="0.25">
      <c r="L141" s="1850"/>
      <c r="M141" s="1859"/>
    </row>
    <row r="142" spans="12:13" x14ac:dyDescent="0.25">
      <c r="L142" s="1850"/>
      <c r="M142" s="1859"/>
    </row>
    <row r="143" spans="12:13" x14ac:dyDescent="0.25">
      <c r="L143" s="1859"/>
      <c r="M143" s="1859"/>
    </row>
    <row r="144" spans="12:13" x14ac:dyDescent="0.25">
      <c r="L144" s="1859"/>
      <c r="M144" s="1859"/>
    </row>
    <row r="145" spans="12:13" x14ac:dyDescent="0.25">
      <c r="L145" s="1859"/>
      <c r="M145" s="1859"/>
    </row>
    <row r="146" spans="12:13" x14ac:dyDescent="0.25">
      <c r="L146" s="1859"/>
      <c r="M146" s="1859"/>
    </row>
    <row r="147" spans="12:13" x14ac:dyDescent="0.25">
      <c r="L147" s="1859"/>
      <c r="M147" s="1859"/>
    </row>
    <row r="148" spans="12:13" x14ac:dyDescent="0.25">
      <c r="L148" s="1859"/>
      <c r="M148" s="1859"/>
    </row>
    <row r="149" spans="12:13" x14ac:dyDescent="0.25">
      <c r="L149" s="1859"/>
      <c r="M149" s="1859"/>
    </row>
    <row r="150" spans="12:13" x14ac:dyDescent="0.25">
      <c r="L150" s="1859"/>
      <c r="M150" s="1859"/>
    </row>
    <row r="151" spans="12:13" x14ac:dyDescent="0.25">
      <c r="L151" s="1859"/>
      <c r="M151" s="1859"/>
    </row>
    <row r="152" spans="12:13" x14ac:dyDescent="0.25">
      <c r="L152" s="1859"/>
      <c r="M152" s="1859"/>
    </row>
    <row r="153" spans="12:13" x14ac:dyDescent="0.25">
      <c r="L153" s="1859"/>
      <c r="M153" s="1859"/>
    </row>
    <row r="154" spans="12:13" x14ac:dyDescent="0.25">
      <c r="L154" s="1859"/>
      <c r="M154" s="1859"/>
    </row>
    <row r="155" spans="12:13" x14ac:dyDescent="0.25">
      <c r="L155" s="1859"/>
      <c r="M155" s="1859"/>
    </row>
    <row r="156" spans="12:13" x14ac:dyDescent="0.25">
      <c r="L156" s="1859"/>
      <c r="M156" s="1859"/>
    </row>
    <row r="157" spans="12:13" x14ac:dyDescent="0.25">
      <c r="L157" s="1859"/>
      <c r="M157" s="1859"/>
    </row>
    <row r="158" spans="12:13" x14ac:dyDescent="0.25">
      <c r="L158" s="1859"/>
      <c r="M158" s="1859"/>
    </row>
    <row r="159" spans="12:13" x14ac:dyDescent="0.25">
      <c r="L159" s="1859"/>
      <c r="M159" s="1859"/>
    </row>
    <row r="160" spans="12:13" x14ac:dyDescent="0.25">
      <c r="L160" s="1859"/>
      <c r="M160" s="1859"/>
    </row>
    <row r="161" spans="12:13" x14ac:dyDescent="0.25">
      <c r="L161" s="1859"/>
      <c r="M161" s="1859"/>
    </row>
    <row r="162" spans="12:13" x14ac:dyDescent="0.25">
      <c r="L162" s="1859"/>
      <c r="M162" s="1859"/>
    </row>
    <row r="163" spans="12:13" x14ac:dyDescent="0.25">
      <c r="L163" s="1859"/>
      <c r="M163" s="1859"/>
    </row>
    <row r="164" spans="12:13" x14ac:dyDescent="0.25">
      <c r="L164" s="1859"/>
      <c r="M164" s="1859"/>
    </row>
    <row r="165" spans="12:13" x14ac:dyDescent="0.25">
      <c r="L165" s="1859"/>
      <c r="M165" s="1859"/>
    </row>
    <row r="166" spans="12:13" x14ac:dyDescent="0.25">
      <c r="L166" s="1859"/>
      <c r="M166" s="1859"/>
    </row>
    <row r="167" spans="12:13" x14ac:dyDescent="0.25">
      <c r="L167" s="1859"/>
      <c r="M167" s="1859"/>
    </row>
    <row r="168" spans="12:13" x14ac:dyDescent="0.25">
      <c r="L168" s="1859"/>
      <c r="M168" s="1859"/>
    </row>
    <row r="169" spans="12:13" x14ac:dyDescent="0.25">
      <c r="L169" s="1859"/>
      <c r="M169" s="1859"/>
    </row>
    <row r="170" spans="12:13" x14ac:dyDescent="0.25">
      <c r="L170" s="1859"/>
      <c r="M170" s="1859"/>
    </row>
    <row r="171" spans="12:13" x14ac:dyDescent="0.25">
      <c r="L171" s="1859"/>
      <c r="M171" s="1859"/>
    </row>
    <row r="172" spans="12:13" x14ac:dyDescent="0.25">
      <c r="L172" s="1859"/>
      <c r="M172" s="1859"/>
    </row>
    <row r="173" spans="12:13" x14ac:dyDescent="0.25">
      <c r="L173" s="1859"/>
      <c r="M173" s="1859"/>
    </row>
    <row r="174" spans="12:13" x14ac:dyDescent="0.25">
      <c r="L174" s="1859"/>
      <c r="M174" s="1859"/>
    </row>
    <row r="175" spans="12:13" x14ac:dyDescent="0.25">
      <c r="L175" s="1859"/>
      <c r="M175" s="1859"/>
    </row>
    <row r="176" spans="12:13" x14ac:dyDescent="0.25">
      <c r="L176" s="1859"/>
      <c r="M176" s="1859"/>
    </row>
    <row r="177" spans="12:13" x14ac:dyDescent="0.25">
      <c r="L177" s="1859"/>
      <c r="M177" s="1859"/>
    </row>
    <row r="178" spans="12:13" x14ac:dyDescent="0.25">
      <c r="L178" s="1859"/>
      <c r="M178" s="1859"/>
    </row>
    <row r="179" spans="12:13" x14ac:dyDescent="0.25">
      <c r="L179" s="1859"/>
      <c r="M179" s="1859"/>
    </row>
    <row r="180" spans="12:13" x14ac:dyDescent="0.25">
      <c r="L180" s="1859"/>
      <c r="M180" s="1859"/>
    </row>
  </sheetData>
  <customSheetViews>
    <customSheetView guid="{30716F4C-E2EB-4CBA-BC4C-E3731007C035}" scale="60" showPageBreaks="1" fitToPage="1" printArea="1" hiddenColumns="1" view="pageBreakPreview">
      <selection activeCell="B18" sqref="B18:H18"/>
      <pageMargins left="0.70866141732283472" right="0.70866141732283472" top="0.74803149606299213" bottom="0.74803149606299213" header="0.31496062992125984" footer="0.31496062992125984"/>
      <pageSetup paperSize="9" scale="42" fitToWidth="3" orientation="landscape" r:id="rId1"/>
      <headerFooter alignWithMargins="0"/>
    </customSheetView>
    <customSheetView guid="{4660ED57-C31A-43C4-A05C-DF263EC238D0}" scale="60" showPageBreaks="1" fitToPage="1" printArea="1" hiddenColumns="1" view="pageBreakPreview">
      <selection activeCell="B18" sqref="B18:H18"/>
      <pageMargins left="0.70866141732283472" right="0.70866141732283472" top="0.74803149606299213" bottom="0.74803149606299213" header="0.31496062992125984" footer="0.31496062992125984"/>
      <pageSetup paperSize="9" scale="44" fitToWidth="3" orientation="landscape" r:id="rId2"/>
      <headerFooter alignWithMargins="0"/>
    </customSheetView>
    <customSheetView guid="{0E06F122-7DC3-4CE3-AFC9-AD85662B9271}" scale="60" showPageBreaks="1" fitToPage="1" printArea="1" hiddenColumns="1" view="pageBreakPreview">
      <selection activeCell="B18" sqref="B18:H18"/>
      <pageMargins left="0.70866141732283472" right="0.70866141732283472" top="0.74803149606299213" bottom="0.74803149606299213" header="0.31496062992125984" footer="0.31496062992125984"/>
      <pageSetup paperSize="9" scale="42" fitToWidth="3" orientation="landscape" r:id="rId3"/>
      <headerFooter alignWithMargins="0"/>
    </customSheetView>
  </customSheetViews>
  <mergeCells count="16">
    <mergeCell ref="C14:D14"/>
    <mergeCell ref="C16:D16"/>
    <mergeCell ref="C18:D18"/>
    <mergeCell ref="B48:D48"/>
    <mergeCell ref="B21:H21"/>
    <mergeCell ref="B24:D24"/>
    <mergeCell ref="B25:D25"/>
    <mergeCell ref="B26:D26"/>
    <mergeCell ref="B30:D30"/>
    <mergeCell ref="B47:D47"/>
    <mergeCell ref="B22:B23"/>
    <mergeCell ref="C6:E6"/>
    <mergeCell ref="C7:E7"/>
    <mergeCell ref="C8:D8"/>
    <mergeCell ref="C10:D10"/>
    <mergeCell ref="C12:D12"/>
  </mergeCells>
  <conditionalFormatting sqref="F22:L22">
    <cfRule type="containsText" priority="1" operator="containsText" text="ОВиДО/&#10;СШ 13">
      <formula>NOT(ISERROR(SEARCH("ОВиДО/
СШ 13",F22)))</formula>
    </cfRule>
  </conditionalFormatting>
  <pageMargins left="0.70866141732283472" right="0.70866141732283472" top="0.74803149606299213" bottom="0.74803149606299213" header="0.31496062992125984" footer="0.31496062992125984"/>
  <pageSetup paperSize="9" scale="38" fitToWidth="3" orientation="landscape" r:id="rId4"/>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J24"/>
  <sheetViews>
    <sheetView zoomScale="60" zoomScaleNormal="60" workbookViewId="0">
      <selection activeCell="F16" sqref="F16:F17"/>
    </sheetView>
  </sheetViews>
  <sheetFormatPr defaultColWidth="9.140625" defaultRowHeight="15" x14ac:dyDescent="0.25"/>
  <cols>
    <col min="1" max="1" width="9.140625" style="873"/>
    <col min="2" max="2" width="44" style="873" customWidth="1"/>
    <col min="3" max="3" width="16.42578125" style="886" customWidth="1"/>
    <col min="4" max="4" width="23.140625" style="886" customWidth="1"/>
    <col min="5" max="5" width="23.85546875" style="886" customWidth="1"/>
    <col min="6" max="7" width="23.140625" style="886" customWidth="1"/>
    <col min="8" max="8" width="14.85546875" style="886" customWidth="1"/>
    <col min="9" max="9" width="14.7109375" style="886" bestFit="1" customWidth="1"/>
    <col min="10" max="10" width="17" style="886" customWidth="1"/>
    <col min="11" max="11" width="18.42578125" style="886" bestFit="1" customWidth="1"/>
    <col min="12" max="12" width="11.28515625" style="886" bestFit="1" customWidth="1"/>
    <col min="13" max="13" width="14.85546875" style="886" bestFit="1" customWidth="1"/>
    <col min="14" max="14" width="14.7109375" style="886" bestFit="1" customWidth="1"/>
    <col min="15" max="15" width="14.85546875" style="886" bestFit="1" customWidth="1"/>
    <col min="16" max="16" width="14.42578125" style="886" bestFit="1" customWidth="1"/>
    <col min="17" max="17" width="14.7109375" style="886" bestFit="1" customWidth="1"/>
    <col min="18" max="18" width="123.28515625" style="886" customWidth="1"/>
    <col min="19" max="19" width="11.28515625" style="886" customWidth="1"/>
    <col min="20" max="20" width="14.7109375" style="886" customWidth="1"/>
    <col min="21" max="21" width="15.140625" style="886" customWidth="1"/>
    <col min="22" max="22" width="14.85546875" style="886" customWidth="1"/>
    <col min="23" max="25" width="15.140625" style="886" bestFit="1" customWidth="1"/>
    <col min="26" max="26" width="14.85546875" style="886" bestFit="1" customWidth="1"/>
    <col min="27" max="27" width="15.140625" style="886" bestFit="1" customWidth="1"/>
    <col min="28" max="28" width="14" style="886" bestFit="1" customWidth="1"/>
    <col min="29" max="29" width="71.28515625" style="886" bestFit="1" customWidth="1"/>
    <col min="30" max="31" width="12.5703125" style="886" bestFit="1" customWidth="1"/>
    <col min="32" max="32" width="14.85546875" style="886" bestFit="1" customWidth="1"/>
    <col min="33" max="33" width="14.42578125" style="886" bestFit="1" customWidth="1"/>
    <col min="34" max="34" width="255.7109375" style="886" bestFit="1" customWidth="1"/>
    <col min="35" max="35" width="15.140625" style="886" bestFit="1" customWidth="1"/>
    <col min="36" max="36" width="12.5703125" style="886" bestFit="1" customWidth="1"/>
    <col min="37" max="37" width="14" style="886" bestFit="1" customWidth="1"/>
    <col min="38" max="38" width="14.85546875" style="886" bestFit="1" customWidth="1"/>
    <col min="39" max="39" width="15.140625" style="886" bestFit="1" customWidth="1"/>
    <col min="40" max="40" width="11.28515625" style="886" bestFit="1" customWidth="1"/>
    <col min="41" max="41" width="11.85546875" style="886" bestFit="1" customWidth="1"/>
    <col min="42" max="42" width="13.42578125" style="886" bestFit="1" customWidth="1"/>
    <col min="43" max="43" width="12.28515625" style="886" bestFit="1" customWidth="1"/>
    <col min="44" max="44" width="11.28515625" style="886" bestFit="1" customWidth="1"/>
    <col min="45" max="45" width="13.7109375" style="886" bestFit="1" customWidth="1"/>
    <col min="46" max="46" width="14.7109375" style="886" bestFit="1" customWidth="1"/>
    <col min="47" max="47" width="15.140625" style="886" bestFit="1" customWidth="1"/>
    <col min="48" max="48" width="67.5703125" style="886" bestFit="1" customWidth="1"/>
    <col min="49" max="49" width="153" style="886" bestFit="1" customWidth="1"/>
    <col min="50" max="50" width="54.42578125" style="886" bestFit="1" customWidth="1"/>
    <col min="51" max="52" width="14.7109375" style="886" bestFit="1" customWidth="1"/>
    <col min="53" max="53" width="14.140625" style="886" bestFit="1" customWidth="1"/>
    <col min="54" max="54" width="14.42578125" style="886" bestFit="1" customWidth="1"/>
    <col min="55" max="55" width="14" style="886" bestFit="1" customWidth="1"/>
    <col min="56" max="56" width="14.85546875" style="886" bestFit="1" customWidth="1"/>
    <col min="57" max="57" width="14.7109375" style="886" bestFit="1" customWidth="1"/>
    <col min="58" max="59" width="14.85546875" style="886" bestFit="1" customWidth="1"/>
    <col min="60" max="60" width="14" style="886" bestFit="1" customWidth="1"/>
    <col min="61" max="61" width="13.7109375" style="886" bestFit="1" customWidth="1"/>
    <col min="62" max="62" width="14.140625" style="886" bestFit="1" customWidth="1"/>
    <col min="63" max="63" width="8" style="886" bestFit="1" customWidth="1"/>
    <col min="64" max="64" width="14.42578125" style="886" bestFit="1" customWidth="1"/>
    <col min="65" max="16384" width="9.140625" style="886"/>
  </cols>
  <sheetData>
    <row r="2" spans="1:62" s="894" customFormat="1" ht="15" customHeight="1" x14ac:dyDescent="0.2">
      <c r="A2" s="2579" t="s">
        <v>1277</v>
      </c>
      <c r="B2" s="2579" t="s">
        <v>1278</v>
      </c>
      <c r="C2" s="2579" t="s">
        <v>1279</v>
      </c>
      <c r="D2" s="2579"/>
      <c r="E2" s="2579" t="s">
        <v>1280</v>
      </c>
      <c r="F2" s="2579"/>
      <c r="G2" s="2579" t="s">
        <v>1281</v>
      </c>
      <c r="H2" s="2579"/>
      <c r="I2" s="2579" t="s">
        <v>1282</v>
      </c>
    </row>
    <row r="3" spans="1:62" s="894" customFormat="1" ht="15" customHeight="1" x14ac:dyDescent="0.2">
      <c r="A3" s="2579"/>
      <c r="B3" s="2579"/>
      <c r="C3" s="2579"/>
      <c r="D3" s="2579"/>
      <c r="E3" s="2579"/>
      <c r="F3" s="2579"/>
      <c r="G3" s="2579"/>
      <c r="H3" s="2579"/>
      <c r="I3" s="2579"/>
    </row>
    <row r="4" spans="1:62" s="894" customFormat="1" ht="15.75" x14ac:dyDescent="0.2">
      <c r="A4" s="2579"/>
      <c r="B4" s="2579"/>
      <c r="C4" s="864" t="s">
        <v>1283</v>
      </c>
      <c r="D4" s="864" t="s">
        <v>1284</v>
      </c>
      <c r="E4" s="864" t="s">
        <v>1283</v>
      </c>
      <c r="F4" s="864" t="s">
        <v>1284</v>
      </c>
      <c r="G4" s="864" t="s">
        <v>1283</v>
      </c>
      <c r="H4" s="864" t="s">
        <v>1284</v>
      </c>
      <c r="I4" s="2579"/>
    </row>
    <row r="5" spans="1:62" s="894" customFormat="1" ht="15.75" x14ac:dyDescent="0.2">
      <c r="A5" s="864">
        <v>1</v>
      </c>
      <c r="B5" s="864">
        <v>2</v>
      </c>
      <c r="C5" s="864">
        <v>9</v>
      </c>
      <c r="D5" s="864">
        <v>10</v>
      </c>
      <c r="E5" s="864">
        <v>13</v>
      </c>
      <c r="F5" s="864">
        <v>14</v>
      </c>
      <c r="G5" s="864">
        <v>15</v>
      </c>
      <c r="H5" s="864">
        <v>16</v>
      </c>
      <c r="I5" s="864">
        <v>17</v>
      </c>
    </row>
    <row r="6" spans="1:62" s="894" customFormat="1" ht="18.75" customHeight="1" x14ac:dyDescent="0.25">
      <c r="A6" s="893" t="s">
        <v>451</v>
      </c>
      <c r="B6" s="892" t="s">
        <v>1867</v>
      </c>
      <c r="C6" s="891"/>
      <c r="D6" s="891"/>
      <c r="E6" s="890">
        <v>0</v>
      </c>
      <c r="F6" s="889">
        <v>0</v>
      </c>
      <c r="G6" s="890"/>
      <c r="H6" s="889"/>
      <c r="I6" s="891"/>
    </row>
    <row r="7" spans="1:62" s="894" customFormat="1" ht="15.75" x14ac:dyDescent="0.2">
      <c r="A7" s="888"/>
      <c r="B7" s="890" t="s">
        <v>1285</v>
      </c>
      <c r="C7" s="1982">
        <f>C8</f>
        <v>3</v>
      </c>
      <c r="D7" s="1982">
        <f>CEILING(SUM(D8:D11),100)</f>
        <v>122300</v>
      </c>
      <c r="E7" s="1721">
        <v>3</v>
      </c>
      <c r="F7" s="1721">
        <v>122300</v>
      </c>
      <c r="G7" s="890"/>
      <c r="H7" s="889"/>
      <c r="I7" s="888"/>
    </row>
    <row r="8" spans="1:62" s="894" customFormat="1" ht="15.75" x14ac:dyDescent="0.2">
      <c r="A8" s="888"/>
      <c r="B8" s="890" t="s">
        <v>1286</v>
      </c>
      <c r="C8" s="1983">
        <v>3</v>
      </c>
      <c r="D8" s="1983">
        <v>16000</v>
      </c>
      <c r="E8" s="1721">
        <v>3</v>
      </c>
      <c r="F8" s="1721">
        <v>16000</v>
      </c>
      <c r="G8" s="890"/>
      <c r="H8" s="889"/>
      <c r="I8" s="888"/>
    </row>
    <row r="9" spans="1:62" s="894" customFormat="1" ht="15.75" x14ac:dyDescent="0.25">
      <c r="A9" s="888"/>
      <c r="B9" s="890" t="s">
        <v>1287</v>
      </c>
      <c r="C9" s="1092"/>
      <c r="D9" s="1092"/>
      <c r="E9" s="1721">
        <v>0</v>
      </c>
      <c r="F9" s="1721">
        <v>0</v>
      </c>
      <c r="G9" s="890"/>
      <c r="H9" s="889"/>
      <c r="I9" s="888"/>
    </row>
    <row r="10" spans="1:62" s="894" customFormat="1" ht="15.75" x14ac:dyDescent="0.25">
      <c r="A10" s="888"/>
      <c r="B10" s="890" t="s">
        <v>1288</v>
      </c>
      <c r="C10" s="1092"/>
      <c r="D10" s="1092"/>
      <c r="E10" s="1721">
        <v>0</v>
      </c>
      <c r="F10" s="1721">
        <v>0</v>
      </c>
      <c r="G10" s="890"/>
      <c r="H10" s="889"/>
      <c r="I10" s="888"/>
    </row>
    <row r="11" spans="1:62" s="894" customFormat="1" ht="15.75" x14ac:dyDescent="0.2">
      <c r="A11" s="888"/>
      <c r="B11" s="890" t="s">
        <v>1289</v>
      </c>
      <c r="C11" s="1984">
        <v>29</v>
      </c>
      <c r="D11" s="1721">
        <v>106204.03200000001</v>
      </c>
      <c r="E11" s="1721">
        <v>29</v>
      </c>
      <c r="F11" s="1721">
        <v>106204.03200000001</v>
      </c>
      <c r="G11" s="890"/>
      <c r="H11" s="889"/>
      <c r="I11" s="888"/>
    </row>
    <row r="13" spans="1:62" ht="72.75" customHeight="1" x14ac:dyDescent="0.25">
      <c r="A13" s="2582" t="s">
        <v>1290</v>
      </c>
      <c r="B13" s="2582"/>
      <c r="C13" s="2582"/>
      <c r="D13" s="2582"/>
      <c r="E13" s="887"/>
      <c r="H13" s="887"/>
      <c r="K13" s="887"/>
      <c r="R13" s="894"/>
      <c r="S13" s="894"/>
      <c r="T13" s="894"/>
      <c r="U13" s="894"/>
      <c r="V13" s="894"/>
      <c r="W13" s="894"/>
      <c r="X13" s="894"/>
      <c r="Y13" s="894"/>
      <c r="Z13" s="894"/>
      <c r="AA13" s="894"/>
    </row>
    <row r="14" spans="1:62" s="884" customFormat="1" ht="25.5" customHeight="1" x14ac:dyDescent="0.2">
      <c r="A14" s="2393" t="s">
        <v>502</v>
      </c>
      <c r="B14" s="2393" t="s">
        <v>508</v>
      </c>
      <c r="C14" s="2584" t="s">
        <v>1291</v>
      </c>
      <c r="D14" s="885" t="s">
        <v>1292</v>
      </c>
    </row>
    <row r="15" spans="1:62" s="887" customFormat="1" ht="28.5" customHeight="1" x14ac:dyDescent="0.2">
      <c r="A15" s="2583"/>
      <c r="B15" s="2583"/>
      <c r="C15" s="2585"/>
      <c r="D15" s="2395" t="s">
        <v>80</v>
      </c>
    </row>
    <row r="16" spans="1:62" s="887" customFormat="1" ht="174.75" customHeight="1" x14ac:dyDescent="0.25">
      <c r="A16" s="2394"/>
      <c r="B16" s="2394"/>
      <c r="C16" s="2586"/>
      <c r="D16" s="239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6"/>
      <c r="AN16" s="886"/>
      <c r="AO16" s="886"/>
      <c r="AP16" s="886"/>
      <c r="AQ16" s="886"/>
      <c r="AR16" s="886"/>
      <c r="AS16" s="886"/>
      <c r="AT16" s="886"/>
      <c r="AU16" s="886"/>
      <c r="AV16" s="886"/>
      <c r="AW16" s="886"/>
      <c r="AX16" s="886"/>
      <c r="AY16" s="886"/>
      <c r="AZ16" s="886"/>
      <c r="BA16" s="886"/>
      <c r="BB16" s="886"/>
      <c r="BC16" s="886"/>
      <c r="BD16" s="886"/>
      <c r="BE16" s="886"/>
      <c r="BF16" s="886"/>
      <c r="BG16" s="886"/>
      <c r="BH16" s="886"/>
      <c r="BI16" s="886"/>
      <c r="BJ16" s="886"/>
    </row>
    <row r="17" spans="1:62" s="880" customFormat="1" ht="18" customHeight="1" x14ac:dyDescent="0.25">
      <c r="A17" s="883">
        <v>1</v>
      </c>
      <c r="B17" s="882" t="str">
        <f>B6</f>
        <v>МБУ ДО "Станция детского и юношеского туризма и экскурсии"</v>
      </c>
      <c r="C17" s="881"/>
      <c r="D17" s="82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6"/>
      <c r="AN17" s="886"/>
      <c r="AO17" s="886"/>
      <c r="AP17" s="886"/>
      <c r="AQ17" s="886"/>
      <c r="AR17" s="886"/>
      <c r="AS17" s="886"/>
      <c r="AT17" s="886"/>
      <c r="AU17" s="886"/>
      <c r="AV17" s="886"/>
      <c r="AW17" s="886"/>
      <c r="AX17" s="886"/>
      <c r="AY17" s="886"/>
      <c r="AZ17" s="886"/>
      <c r="BA17" s="886"/>
      <c r="BB17" s="886"/>
      <c r="BC17" s="886"/>
      <c r="BD17" s="886"/>
      <c r="BE17" s="886"/>
      <c r="BF17" s="886"/>
      <c r="BG17" s="886"/>
      <c r="BH17" s="886"/>
      <c r="BI17" s="886"/>
      <c r="BJ17" s="886"/>
    </row>
    <row r="20" spans="1:62" s="879" customFormat="1" ht="63.75" customHeight="1" x14ac:dyDescent="0.25">
      <c r="A20" s="2587" t="s">
        <v>1297</v>
      </c>
      <c r="B20" s="2587"/>
      <c r="C20" s="2587"/>
      <c r="D20" s="2587"/>
      <c r="E20" s="2587"/>
      <c r="F20" s="2587"/>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6"/>
      <c r="AL20" s="886"/>
      <c r="AM20" s="886"/>
      <c r="AN20" s="886"/>
      <c r="AO20" s="886"/>
      <c r="AP20" s="886"/>
      <c r="AQ20" s="886"/>
      <c r="AR20" s="886"/>
      <c r="AS20" s="886"/>
      <c r="AT20" s="886"/>
      <c r="AU20" s="886"/>
      <c r="AV20" s="886"/>
      <c r="AW20" s="886"/>
      <c r="AX20" s="886"/>
      <c r="AY20" s="886"/>
      <c r="AZ20" s="886"/>
      <c r="BA20" s="886"/>
      <c r="BB20" s="886"/>
      <c r="BC20" s="886"/>
      <c r="BD20" s="886"/>
      <c r="BE20" s="886"/>
      <c r="BF20" s="886"/>
      <c r="BG20" s="886"/>
      <c r="BH20" s="886"/>
      <c r="BI20" s="886"/>
      <c r="BJ20" s="886"/>
    </row>
    <row r="21" spans="1:62" s="884" customFormat="1" ht="51" customHeight="1" x14ac:dyDescent="0.25">
      <c r="A21" s="2406" t="s">
        <v>502</v>
      </c>
      <c r="B21" s="2406" t="s">
        <v>1293</v>
      </c>
      <c r="C21" s="2406" t="s">
        <v>1294</v>
      </c>
      <c r="D21" s="2406" t="s">
        <v>1295</v>
      </c>
      <c r="E21" s="2580" t="s">
        <v>1296</v>
      </c>
      <c r="F21" s="878" t="s">
        <v>1292</v>
      </c>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6"/>
      <c r="AY21" s="886"/>
      <c r="AZ21" s="886"/>
      <c r="BA21" s="886"/>
      <c r="BB21" s="886"/>
      <c r="BC21" s="886"/>
      <c r="BD21" s="886"/>
      <c r="BE21" s="886"/>
      <c r="BF21" s="886"/>
      <c r="BG21" s="886"/>
      <c r="BH21" s="886"/>
      <c r="BI21" s="886"/>
      <c r="BJ21" s="886"/>
    </row>
    <row r="22" spans="1:62" s="884" customFormat="1" ht="77.25" customHeight="1" x14ac:dyDescent="0.25">
      <c r="A22" s="2407"/>
      <c r="B22" s="2407"/>
      <c r="C22" s="2407"/>
      <c r="D22" s="2407"/>
      <c r="E22" s="2588"/>
      <c r="F22" s="2580" t="s">
        <v>80</v>
      </c>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6"/>
      <c r="AY22" s="886"/>
      <c r="AZ22" s="886"/>
      <c r="BA22" s="886"/>
      <c r="BB22" s="886"/>
      <c r="BC22" s="886"/>
      <c r="BD22" s="886"/>
      <c r="BE22" s="886"/>
      <c r="BF22" s="886"/>
      <c r="BG22" s="886"/>
      <c r="BH22" s="886"/>
      <c r="BI22" s="886"/>
      <c r="BJ22" s="886"/>
    </row>
    <row r="23" spans="1:62" s="887" customFormat="1" ht="84" customHeight="1" x14ac:dyDescent="0.2">
      <c r="A23" s="2408"/>
      <c r="B23" s="2408"/>
      <c r="C23" s="2408"/>
      <c r="D23" s="2408"/>
      <c r="E23" s="2581"/>
      <c r="F23" s="2581"/>
    </row>
    <row r="24" spans="1:62" s="880" customFormat="1" ht="17.25" customHeight="1" x14ac:dyDescent="0.25">
      <c r="A24" s="883">
        <v>1</v>
      </c>
      <c r="B24" s="882" t="str">
        <f>B17</f>
        <v>МБУ ДО "Станция детского и юношеского туризма и экскурсии"</v>
      </c>
      <c r="C24" s="877">
        <f>'[14] КЦСР 0210075880 Расчет ФМО'!D23</f>
        <v>302</v>
      </c>
      <c r="D24" s="876"/>
      <c r="E24" s="875"/>
      <c r="F24" s="874"/>
    </row>
  </sheetData>
  <customSheetViews>
    <customSheetView guid="{30716F4C-E2EB-4CBA-BC4C-E3731007C035}" scale="60" fitToPage="1">
      <selection activeCell="I28" sqref="I28"/>
      <pageMargins left="0.51181102362204722" right="0.51181102362204722" top="0.55118110236220474" bottom="0.55118110236220474" header="0.31496062992125984" footer="0.31496062992125984"/>
      <pageSetup paperSize="9" scale="21" orientation="landscape" r:id="rId1"/>
    </customSheetView>
    <customSheetView guid="{4660ED57-C31A-43C4-A05C-DF263EC238D0}" scale="60" fitToPage="1">
      <selection activeCell="I28" sqref="I28"/>
      <pageMargins left="0.51181102362204722" right="0.51181102362204722" top="0.55118110236220474" bottom="0.55118110236220474" header="0.31496062992125984" footer="0.31496062992125984"/>
      <pageSetup paperSize="9" scale="21" orientation="landscape" r:id="rId2"/>
    </customSheetView>
    <customSheetView guid="{B72699BC-299D-42B7-A978-9B23F399AA23}" scale="60" fitToPage="1">
      <selection activeCell="B18" sqref="B18"/>
      <pageMargins left="0.51181102362204722" right="0.51181102362204722" top="0.55118110236220474" bottom="0.55118110236220474" header="0.31496062992125984" footer="0.31496062992125984"/>
      <pageSetup paperSize="9" scale="21" orientation="landscape" r:id="rId3"/>
    </customSheetView>
    <customSheetView guid="{0E06F122-7DC3-4CE3-AFC9-AD85662B9271}" scale="60" fitToPage="1">
      <selection activeCell="I28" sqref="I28"/>
      <pageMargins left="0.51181102362204722" right="0.51181102362204722" top="0.55118110236220474" bottom="0.55118110236220474" header="0.31496062992125984" footer="0.31496062992125984"/>
      <pageSetup paperSize="9" scale="21" orientation="landscape" r:id="rId4"/>
    </customSheetView>
  </customSheetViews>
  <mergeCells count="18">
    <mergeCell ref="F22:F23"/>
    <mergeCell ref="A13:D13"/>
    <mergeCell ref="A14:A16"/>
    <mergeCell ref="B14:B16"/>
    <mergeCell ref="C14:C16"/>
    <mergeCell ref="D15:D16"/>
    <mergeCell ref="A20:F20"/>
    <mergeCell ref="A21:A23"/>
    <mergeCell ref="B21:B23"/>
    <mergeCell ref="C21:C23"/>
    <mergeCell ref="D21:D23"/>
    <mergeCell ref="E21:E23"/>
    <mergeCell ref="I2:I4"/>
    <mergeCell ref="A2:A4"/>
    <mergeCell ref="B2:B4"/>
    <mergeCell ref="C2:D3"/>
    <mergeCell ref="E2:F3"/>
    <mergeCell ref="G2:H3"/>
  </mergeCells>
  <pageMargins left="0.51181102362204722" right="0.51181102362204722" top="0.55118110236220474" bottom="0.55118110236220474" header="0.31496062992125984" footer="0.31496062992125984"/>
  <pageSetup paperSize="9" scale="21" orientation="landscape"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120"/>
  <sheetViews>
    <sheetView zoomScale="60" zoomScaleNormal="60" workbookViewId="0">
      <pane ySplit="20" topLeftCell="A21" activePane="bottomLeft" state="frozen"/>
      <selection activeCell="F16" sqref="F16:F17"/>
      <selection pane="bottomLeft" activeCell="E16" sqref="E16:G17"/>
    </sheetView>
  </sheetViews>
  <sheetFormatPr defaultColWidth="9.140625" defaultRowHeight="15" x14ac:dyDescent="0.25"/>
  <cols>
    <col min="1" max="1" width="9.140625" style="354"/>
    <col min="2" max="2" width="51" style="354" customWidth="1"/>
    <col min="3" max="3" width="29.140625" style="354" customWidth="1"/>
    <col min="4" max="4" width="14.140625" style="354" bestFit="1" customWidth="1"/>
    <col min="5" max="5" width="9.140625" style="354"/>
    <col min="6" max="6" width="9.140625" style="354" customWidth="1"/>
    <col min="7" max="16384" width="9.140625" style="354"/>
  </cols>
  <sheetData>
    <row r="1" spans="1:7" s="351" customFormat="1" ht="15.75" customHeight="1" x14ac:dyDescent="0.25"/>
    <row r="2" spans="1:7" s="351" customFormat="1" ht="15.75" customHeight="1" x14ac:dyDescent="0.25"/>
    <row r="3" spans="1:7" s="351" customFormat="1" ht="15.75" customHeight="1" x14ac:dyDescent="0.25"/>
    <row r="4" spans="1:7" s="351" customFormat="1" ht="15.75" x14ac:dyDescent="0.25"/>
    <row r="5" spans="1:7" s="351" customFormat="1" ht="15.75" customHeight="1" x14ac:dyDescent="0.25"/>
    <row r="6" spans="1:7" s="351" customFormat="1" ht="15.75" customHeight="1" x14ac:dyDescent="0.25"/>
    <row r="7" spans="1:7" s="351" customFormat="1" ht="15.75" customHeight="1" x14ac:dyDescent="0.25"/>
    <row r="8" spans="1:7" s="351" customFormat="1" ht="15.75" customHeight="1" x14ac:dyDescent="0.25"/>
    <row r="9" spans="1:7" s="351" customFormat="1" ht="15.75" customHeight="1" x14ac:dyDescent="0.25"/>
    <row r="10" spans="1:7" s="351" customFormat="1" ht="15.75" customHeight="1" x14ac:dyDescent="0.25"/>
    <row r="11" spans="1:7" s="351" customFormat="1" ht="15.75" customHeight="1" x14ac:dyDescent="0.25"/>
    <row r="12" spans="1:7" s="351" customFormat="1" ht="15.75" x14ac:dyDescent="0.25">
      <c r="A12" s="2589" t="s">
        <v>757</v>
      </c>
      <c r="B12" s="2589"/>
      <c r="C12" s="2589"/>
      <c r="D12" s="2589"/>
      <c r="E12" s="2589"/>
      <c r="F12" s="2589"/>
      <c r="G12" s="2589"/>
    </row>
    <row r="13" spans="1:7" s="351" customFormat="1" ht="15.75" x14ac:dyDescent="0.25">
      <c r="A13" s="356"/>
      <c r="B13" s="356"/>
    </row>
    <row r="15" spans="1:7" s="353" customFormat="1" ht="39.75" customHeight="1" x14ac:dyDescent="0.25">
      <c r="A15" s="2590" t="s">
        <v>502</v>
      </c>
      <c r="B15" s="2596" t="s">
        <v>113</v>
      </c>
      <c r="C15" s="2591" t="s">
        <v>1275</v>
      </c>
      <c r="D15" s="2592"/>
      <c r="E15" s="2592"/>
      <c r="F15" s="2592"/>
      <c r="G15" s="2593"/>
    </row>
    <row r="16" spans="1:7" s="353" customFormat="1" ht="15.75" customHeight="1" x14ac:dyDescent="0.25">
      <c r="A16" s="2590"/>
      <c r="B16" s="2597"/>
      <c r="C16" s="2596" t="s">
        <v>735</v>
      </c>
      <c r="D16" s="2596" t="s">
        <v>736</v>
      </c>
      <c r="E16" s="2590" t="s">
        <v>737</v>
      </c>
      <c r="F16" s="2590"/>
      <c r="G16" s="2590"/>
    </row>
    <row r="17" spans="1:7" s="353" customFormat="1" ht="15" customHeight="1" x14ac:dyDescent="0.25">
      <c r="A17" s="2590"/>
      <c r="B17" s="2598"/>
      <c r="C17" s="2598"/>
      <c r="D17" s="2598"/>
      <c r="E17" s="649" t="s">
        <v>592</v>
      </c>
      <c r="F17" s="649" t="s">
        <v>996</v>
      </c>
      <c r="G17" s="652" t="s">
        <v>997</v>
      </c>
    </row>
    <row r="18" spans="1:7" s="353" customFormat="1" ht="63" customHeight="1" x14ac:dyDescent="0.25">
      <c r="A18" s="649">
        <v>1</v>
      </c>
      <c r="B18" s="649">
        <v>2</v>
      </c>
      <c r="C18" s="649">
        <v>21</v>
      </c>
      <c r="D18" s="649">
        <v>22</v>
      </c>
      <c r="E18" s="649">
        <v>23</v>
      </c>
      <c r="F18" s="649">
        <v>24</v>
      </c>
      <c r="G18" s="649">
        <v>25</v>
      </c>
    </row>
    <row r="19" spans="1:7" s="353" customFormat="1" ht="47.25" x14ac:dyDescent="0.25">
      <c r="A19" s="650">
        <v>9</v>
      </c>
      <c r="B19" s="651" t="s">
        <v>1868</v>
      </c>
      <c r="C19" s="651"/>
      <c r="D19" s="650"/>
      <c r="E19" s="650"/>
      <c r="F19" s="650"/>
      <c r="G19" s="650"/>
    </row>
    <row r="20" spans="1:7" s="353" customFormat="1" ht="16.5" x14ac:dyDescent="0.25">
      <c r="A20" s="730" t="s">
        <v>738</v>
      </c>
      <c r="B20" s="731" t="s">
        <v>759</v>
      </c>
      <c r="C20" s="653">
        <f>SUM(C21:C36)</f>
        <v>0</v>
      </c>
      <c r="D20" s="654"/>
      <c r="E20" s="653">
        <f>CEILING(SUM(E21:E36),0.1)</f>
        <v>0</v>
      </c>
      <c r="F20" s="653">
        <f>CEILING(SUM(F21:F36),0.1)</f>
        <v>0</v>
      </c>
      <c r="G20" s="653">
        <f>CEILING(SUM(G21:G36),0.1)</f>
        <v>0</v>
      </c>
    </row>
    <row r="21" spans="1:7" ht="15.75" hidden="1" x14ac:dyDescent="0.25">
      <c r="A21" s="582">
        <v>1</v>
      </c>
      <c r="B21" s="587"/>
      <c r="C21" s="657"/>
      <c r="D21" s="657"/>
      <c r="E21" s="657">
        <f>C21*D21/1000</f>
        <v>0</v>
      </c>
      <c r="F21" s="657"/>
      <c r="G21" s="657">
        <f>E21+F21</f>
        <v>0</v>
      </c>
    </row>
    <row r="22" spans="1:7" s="355" customFormat="1" ht="36.75" hidden="1" customHeight="1" x14ac:dyDescent="0.25">
      <c r="A22" s="582">
        <v>2</v>
      </c>
      <c r="B22" s="586"/>
      <c r="C22" s="657"/>
      <c r="D22" s="657"/>
      <c r="E22" s="657">
        <f t="shared" ref="E22:E36" si="0">C22*D22/1000</f>
        <v>0</v>
      </c>
      <c r="F22" s="657"/>
      <c r="G22" s="657">
        <f t="shared" ref="G22:G36" si="1">E22+F22</f>
        <v>0</v>
      </c>
    </row>
    <row r="23" spans="1:7" s="355" customFormat="1" ht="16.5" hidden="1" x14ac:dyDescent="0.25">
      <c r="A23" s="582">
        <v>3</v>
      </c>
      <c r="B23" s="587"/>
      <c r="C23" s="657"/>
      <c r="D23" s="657"/>
      <c r="E23" s="657">
        <f t="shared" si="0"/>
        <v>0</v>
      </c>
      <c r="F23" s="657"/>
      <c r="G23" s="657">
        <f t="shared" si="1"/>
        <v>0</v>
      </c>
    </row>
    <row r="24" spans="1:7" s="355" customFormat="1" ht="16.5" hidden="1" x14ac:dyDescent="0.25">
      <c r="A24" s="582">
        <v>4</v>
      </c>
      <c r="B24" s="586"/>
      <c r="C24" s="657"/>
      <c r="D24" s="657"/>
      <c r="E24" s="657">
        <f t="shared" si="0"/>
        <v>0</v>
      </c>
      <c r="F24" s="657"/>
      <c r="G24" s="657">
        <f t="shared" si="1"/>
        <v>0</v>
      </c>
    </row>
    <row r="25" spans="1:7" s="355" customFormat="1" ht="16.5" hidden="1" x14ac:dyDescent="0.25">
      <c r="A25" s="582">
        <v>5</v>
      </c>
      <c r="B25" s="587"/>
      <c r="C25" s="657"/>
      <c r="D25" s="657"/>
      <c r="E25" s="657">
        <f t="shared" si="0"/>
        <v>0</v>
      </c>
      <c r="F25" s="657"/>
      <c r="G25" s="657">
        <f t="shared" si="1"/>
        <v>0</v>
      </c>
    </row>
    <row r="26" spans="1:7" s="355" customFormat="1" ht="16.5" hidden="1" x14ac:dyDescent="0.25">
      <c r="A26" s="582">
        <v>6</v>
      </c>
      <c r="B26" s="586"/>
      <c r="C26" s="657"/>
      <c r="D26" s="657"/>
      <c r="E26" s="657">
        <f t="shared" si="0"/>
        <v>0</v>
      </c>
      <c r="F26" s="657"/>
      <c r="G26" s="657">
        <f t="shared" si="1"/>
        <v>0</v>
      </c>
    </row>
    <row r="27" spans="1:7" s="355" customFormat="1" ht="16.5" hidden="1" x14ac:dyDescent="0.25">
      <c r="A27" s="582">
        <v>7</v>
      </c>
      <c r="B27" s="587"/>
      <c r="C27" s="657"/>
      <c r="D27" s="657"/>
      <c r="E27" s="657">
        <f t="shared" si="0"/>
        <v>0</v>
      </c>
      <c r="F27" s="657"/>
      <c r="G27" s="657">
        <f t="shared" si="1"/>
        <v>0</v>
      </c>
    </row>
    <row r="28" spans="1:7" s="355" customFormat="1" ht="16.5" hidden="1" x14ac:dyDescent="0.25">
      <c r="A28" s="582">
        <v>8</v>
      </c>
      <c r="B28" s="587"/>
      <c r="C28" s="657"/>
      <c r="D28" s="657"/>
      <c r="E28" s="657">
        <f t="shared" si="0"/>
        <v>0</v>
      </c>
      <c r="F28" s="657"/>
      <c r="G28" s="657">
        <f t="shared" si="1"/>
        <v>0</v>
      </c>
    </row>
    <row r="29" spans="1:7" s="355" customFormat="1" ht="16.5" hidden="1" x14ac:dyDescent="0.25">
      <c r="A29" s="582">
        <v>9</v>
      </c>
      <c r="B29" s="587"/>
      <c r="C29" s="657"/>
      <c r="D29" s="657"/>
      <c r="E29" s="657">
        <f t="shared" si="0"/>
        <v>0</v>
      </c>
      <c r="F29" s="657"/>
      <c r="G29" s="657">
        <f t="shared" si="1"/>
        <v>0</v>
      </c>
    </row>
    <row r="30" spans="1:7" s="355" customFormat="1" ht="16.5" hidden="1" x14ac:dyDescent="0.25">
      <c r="A30" s="582">
        <v>10</v>
      </c>
      <c r="B30" s="587"/>
      <c r="C30" s="657"/>
      <c r="D30" s="657"/>
      <c r="E30" s="657">
        <f t="shared" si="0"/>
        <v>0</v>
      </c>
      <c r="F30" s="657"/>
      <c r="G30" s="657">
        <f t="shared" si="1"/>
        <v>0</v>
      </c>
    </row>
    <row r="31" spans="1:7" s="355" customFormat="1" ht="16.5" hidden="1" x14ac:dyDescent="0.25">
      <c r="A31" s="582">
        <v>11</v>
      </c>
      <c r="B31" s="587"/>
      <c r="C31" s="657"/>
      <c r="D31" s="657"/>
      <c r="E31" s="657">
        <f t="shared" si="0"/>
        <v>0</v>
      </c>
      <c r="F31" s="657"/>
      <c r="G31" s="657">
        <f t="shared" si="1"/>
        <v>0</v>
      </c>
    </row>
    <row r="32" spans="1:7" s="355" customFormat="1" ht="16.5" hidden="1" x14ac:dyDescent="0.25">
      <c r="A32" s="582">
        <v>12</v>
      </c>
      <c r="B32" s="587"/>
      <c r="C32" s="657"/>
      <c r="D32" s="657"/>
      <c r="E32" s="657">
        <f t="shared" si="0"/>
        <v>0</v>
      </c>
      <c r="F32" s="657"/>
      <c r="G32" s="657">
        <f t="shared" si="1"/>
        <v>0</v>
      </c>
    </row>
    <row r="33" spans="1:7" s="355" customFormat="1" ht="16.5" hidden="1" x14ac:dyDescent="0.25">
      <c r="A33" s="582">
        <v>13</v>
      </c>
      <c r="B33" s="587"/>
      <c r="C33" s="657"/>
      <c r="D33" s="657"/>
      <c r="E33" s="657">
        <f t="shared" si="0"/>
        <v>0</v>
      </c>
      <c r="F33" s="657"/>
      <c r="G33" s="657">
        <f t="shared" si="1"/>
        <v>0</v>
      </c>
    </row>
    <row r="34" spans="1:7" s="355" customFormat="1" ht="16.5" hidden="1" x14ac:dyDescent="0.25">
      <c r="A34" s="582">
        <v>14</v>
      </c>
      <c r="B34" s="587"/>
      <c r="C34" s="657"/>
      <c r="D34" s="657"/>
      <c r="E34" s="657">
        <f t="shared" si="0"/>
        <v>0</v>
      </c>
      <c r="F34" s="657"/>
      <c r="G34" s="657">
        <f t="shared" si="1"/>
        <v>0</v>
      </c>
    </row>
    <row r="35" spans="1:7" s="355" customFormat="1" ht="16.5" hidden="1" x14ac:dyDescent="0.25">
      <c r="A35" s="582">
        <v>15</v>
      </c>
      <c r="B35" s="587"/>
      <c r="C35" s="657"/>
      <c r="D35" s="657"/>
      <c r="E35" s="657">
        <f t="shared" si="0"/>
        <v>0</v>
      </c>
      <c r="F35" s="657"/>
      <c r="G35" s="657">
        <f t="shared" si="1"/>
        <v>0</v>
      </c>
    </row>
    <row r="36" spans="1:7" s="355" customFormat="1" ht="16.5" hidden="1" x14ac:dyDescent="0.25">
      <c r="A36" s="582">
        <v>16</v>
      </c>
      <c r="B36" s="587"/>
      <c r="C36" s="657"/>
      <c r="D36" s="657"/>
      <c r="E36" s="657">
        <f t="shared" si="0"/>
        <v>0</v>
      </c>
      <c r="F36" s="657"/>
      <c r="G36" s="657">
        <f t="shared" si="1"/>
        <v>0</v>
      </c>
    </row>
    <row r="37" spans="1:7" s="353" customFormat="1" ht="15.75" x14ac:dyDescent="0.25">
      <c r="A37" s="730" t="s">
        <v>740</v>
      </c>
      <c r="B37" s="731" t="s">
        <v>760</v>
      </c>
      <c r="C37" s="656">
        <f>SUM(C38:C73)</f>
        <v>213</v>
      </c>
      <c r="D37" s="656"/>
      <c r="E37" s="656">
        <f t="shared" ref="E37:G37" si="2">SUM(E38:E73)</f>
        <v>115.5</v>
      </c>
      <c r="F37" s="656"/>
      <c r="G37" s="656">
        <f t="shared" si="2"/>
        <v>115.5</v>
      </c>
    </row>
    <row r="38" spans="1:7" s="353" customFormat="1" ht="15.75" x14ac:dyDescent="0.25">
      <c r="A38" s="863">
        <v>1</v>
      </c>
      <c r="B38" s="1722" t="s">
        <v>1869</v>
      </c>
      <c r="C38" s="863">
        <v>3</v>
      </c>
      <c r="D38" s="863">
        <v>5000</v>
      </c>
      <c r="E38" s="657">
        <f t="shared" ref="E38:E73" si="3">C38*D38/1000</f>
        <v>15</v>
      </c>
      <c r="F38" s="657"/>
      <c r="G38" s="657">
        <f t="shared" ref="G38:G73" si="4">E38+F38</f>
        <v>15</v>
      </c>
    </row>
    <row r="39" spans="1:7" s="353" customFormat="1" ht="15.75" x14ac:dyDescent="0.25">
      <c r="A39" s="863">
        <v>2</v>
      </c>
      <c r="B39" s="1724" t="s">
        <v>1870</v>
      </c>
      <c r="C39" s="1630">
        <v>2</v>
      </c>
      <c r="D39" s="1630">
        <v>5000</v>
      </c>
      <c r="E39" s="657">
        <f t="shared" si="3"/>
        <v>10</v>
      </c>
      <c r="F39" s="659"/>
      <c r="G39" s="657">
        <f t="shared" si="4"/>
        <v>10</v>
      </c>
    </row>
    <row r="40" spans="1:7" s="353" customFormat="1" ht="15.75" x14ac:dyDescent="0.25">
      <c r="A40" s="863">
        <v>3</v>
      </c>
      <c r="B40" s="1723" t="s">
        <v>1871</v>
      </c>
      <c r="C40" s="863">
        <v>3</v>
      </c>
      <c r="D40" s="863">
        <v>6000</v>
      </c>
      <c r="E40" s="657">
        <f t="shared" si="3"/>
        <v>18</v>
      </c>
      <c r="F40" s="657"/>
      <c r="G40" s="657">
        <f t="shared" si="4"/>
        <v>18</v>
      </c>
    </row>
    <row r="41" spans="1:7" s="353" customFormat="1" ht="30" x14ac:dyDescent="0.25">
      <c r="A41" s="863">
        <v>4</v>
      </c>
      <c r="B41" s="1724" t="s">
        <v>1872</v>
      </c>
      <c r="C41" s="863">
        <v>5</v>
      </c>
      <c r="D41" s="863">
        <v>2500</v>
      </c>
      <c r="E41" s="657">
        <f t="shared" si="3"/>
        <v>12.5</v>
      </c>
      <c r="F41" s="657"/>
      <c r="G41" s="657">
        <f t="shared" si="4"/>
        <v>12.5</v>
      </c>
    </row>
    <row r="42" spans="1:7" s="353" customFormat="1" ht="15.75" x14ac:dyDescent="0.25">
      <c r="A42" s="863">
        <v>5</v>
      </c>
      <c r="B42" s="1722" t="s">
        <v>1873</v>
      </c>
      <c r="C42" s="863"/>
      <c r="D42" s="863"/>
      <c r="E42" s="657">
        <f t="shared" si="3"/>
        <v>0</v>
      </c>
      <c r="F42" s="657"/>
      <c r="G42" s="657">
        <f t="shared" si="4"/>
        <v>0</v>
      </c>
    </row>
    <row r="43" spans="1:7" s="353" customFormat="1" ht="15.75" x14ac:dyDescent="0.25">
      <c r="A43" s="863">
        <v>6</v>
      </c>
      <c r="B43" s="1723" t="s">
        <v>1874</v>
      </c>
      <c r="C43" s="1985">
        <v>100</v>
      </c>
      <c r="D43" s="1986">
        <v>300</v>
      </c>
      <c r="E43" s="657">
        <f t="shared" si="3"/>
        <v>30</v>
      </c>
      <c r="F43" s="657"/>
      <c r="G43" s="657">
        <f t="shared" si="4"/>
        <v>30</v>
      </c>
    </row>
    <row r="44" spans="1:7" s="353" customFormat="1" ht="29.25" customHeight="1" x14ac:dyDescent="0.25">
      <c r="A44" s="863">
        <v>7</v>
      </c>
      <c r="B44" s="1724" t="s">
        <v>1875</v>
      </c>
      <c r="C44" s="1987">
        <v>100</v>
      </c>
      <c r="D44" s="1986">
        <v>300</v>
      </c>
      <c r="E44" s="657">
        <f t="shared" si="3"/>
        <v>30</v>
      </c>
      <c r="F44" s="657"/>
      <c r="G44" s="657">
        <f t="shared" si="4"/>
        <v>30</v>
      </c>
    </row>
    <row r="45" spans="1:7" s="357" customFormat="1" ht="15.75" x14ac:dyDescent="0.25">
      <c r="A45" s="863">
        <v>8</v>
      </c>
      <c r="B45" s="1722" t="s">
        <v>1876</v>
      </c>
      <c r="C45" s="1985"/>
      <c r="D45" s="1986"/>
      <c r="E45" s="657">
        <f t="shared" si="3"/>
        <v>0</v>
      </c>
      <c r="F45" s="657"/>
      <c r="G45" s="657">
        <f t="shared" si="4"/>
        <v>0</v>
      </c>
    </row>
    <row r="46" spans="1:7" s="353" customFormat="1" ht="15.75" hidden="1" x14ac:dyDescent="0.25">
      <c r="A46" s="863">
        <v>9</v>
      </c>
      <c r="B46" s="586"/>
      <c r="C46" s="657"/>
      <c r="D46" s="657"/>
      <c r="E46" s="657">
        <f t="shared" si="3"/>
        <v>0</v>
      </c>
      <c r="F46" s="657"/>
      <c r="G46" s="657">
        <f t="shared" si="4"/>
        <v>0</v>
      </c>
    </row>
    <row r="47" spans="1:7" s="353" customFormat="1" ht="15.75" hidden="1" x14ac:dyDescent="0.25">
      <c r="A47" s="863">
        <v>10</v>
      </c>
      <c r="B47" s="587"/>
      <c r="C47" s="657"/>
      <c r="D47" s="657"/>
      <c r="E47" s="657">
        <f t="shared" si="3"/>
        <v>0</v>
      </c>
      <c r="F47" s="657"/>
      <c r="G47" s="657">
        <f t="shared" si="4"/>
        <v>0</v>
      </c>
    </row>
    <row r="48" spans="1:7" s="353" customFormat="1" ht="15.75" hidden="1" x14ac:dyDescent="0.25">
      <c r="A48" s="863">
        <v>11</v>
      </c>
      <c r="B48" s="587"/>
      <c r="C48" s="657"/>
      <c r="D48" s="657"/>
      <c r="E48" s="657">
        <f t="shared" si="3"/>
        <v>0</v>
      </c>
      <c r="F48" s="657"/>
      <c r="G48" s="657">
        <f t="shared" si="4"/>
        <v>0</v>
      </c>
    </row>
    <row r="49" spans="1:7" s="353" customFormat="1" ht="15.75" hidden="1" x14ac:dyDescent="0.25">
      <c r="A49" s="863">
        <v>12</v>
      </c>
      <c r="B49" s="587"/>
      <c r="C49" s="657"/>
      <c r="D49" s="657"/>
      <c r="E49" s="657">
        <f t="shared" si="3"/>
        <v>0</v>
      </c>
      <c r="F49" s="657"/>
      <c r="G49" s="657">
        <f t="shared" si="4"/>
        <v>0</v>
      </c>
    </row>
    <row r="50" spans="1:7" s="353" customFormat="1" ht="15.75" hidden="1" x14ac:dyDescent="0.25">
      <c r="A50" s="863">
        <v>13</v>
      </c>
      <c r="B50" s="587"/>
      <c r="C50" s="657"/>
      <c r="D50" s="657"/>
      <c r="E50" s="657">
        <f t="shared" si="3"/>
        <v>0</v>
      </c>
      <c r="F50" s="657"/>
      <c r="G50" s="657">
        <f t="shared" si="4"/>
        <v>0</v>
      </c>
    </row>
    <row r="51" spans="1:7" s="353" customFormat="1" ht="15.75" hidden="1" x14ac:dyDescent="0.25">
      <c r="A51" s="863">
        <v>14</v>
      </c>
      <c r="B51" s="655"/>
      <c r="C51" s="657"/>
      <c r="D51" s="657"/>
      <c r="E51" s="657">
        <f t="shared" si="3"/>
        <v>0</v>
      </c>
      <c r="F51" s="657"/>
      <c r="G51" s="657">
        <f t="shared" si="4"/>
        <v>0</v>
      </c>
    </row>
    <row r="52" spans="1:7" s="353" customFormat="1" ht="15.75" hidden="1" x14ac:dyDescent="0.25">
      <c r="A52" s="863">
        <v>15</v>
      </c>
      <c r="B52" s="587"/>
      <c r="C52" s="657"/>
      <c r="D52" s="657"/>
      <c r="E52" s="657">
        <f t="shared" si="3"/>
        <v>0</v>
      </c>
      <c r="F52" s="657"/>
      <c r="G52" s="657">
        <f t="shared" si="4"/>
        <v>0</v>
      </c>
    </row>
    <row r="53" spans="1:7" s="353" customFormat="1" ht="15.75" hidden="1" x14ac:dyDescent="0.25">
      <c r="A53" s="863">
        <v>16</v>
      </c>
      <c r="B53" s="586"/>
      <c r="C53" s="657"/>
      <c r="D53" s="657"/>
      <c r="E53" s="657">
        <f t="shared" si="3"/>
        <v>0</v>
      </c>
      <c r="F53" s="657"/>
      <c r="G53" s="657">
        <f t="shared" si="4"/>
        <v>0</v>
      </c>
    </row>
    <row r="54" spans="1:7" s="353" customFormat="1" ht="15.75" hidden="1" x14ac:dyDescent="0.25">
      <c r="A54" s="863">
        <v>17</v>
      </c>
      <c r="B54" s="587"/>
      <c r="C54" s="657"/>
      <c r="D54" s="657"/>
      <c r="E54" s="657">
        <f t="shared" si="3"/>
        <v>0</v>
      </c>
      <c r="F54" s="657"/>
      <c r="G54" s="657">
        <f t="shared" si="4"/>
        <v>0</v>
      </c>
    </row>
    <row r="55" spans="1:7" s="353" customFormat="1" ht="15.75" hidden="1" x14ac:dyDescent="0.25">
      <c r="A55" s="863">
        <v>18</v>
      </c>
      <c r="B55" s="586"/>
      <c r="C55" s="657"/>
      <c r="D55" s="657"/>
      <c r="E55" s="657">
        <f t="shared" si="3"/>
        <v>0</v>
      </c>
      <c r="F55" s="657"/>
      <c r="G55" s="657">
        <f t="shared" si="4"/>
        <v>0</v>
      </c>
    </row>
    <row r="56" spans="1:7" s="353" customFormat="1" ht="15.75" hidden="1" x14ac:dyDescent="0.25">
      <c r="A56" s="863">
        <v>19</v>
      </c>
      <c r="B56" s="587"/>
      <c r="C56" s="657"/>
      <c r="D56" s="657"/>
      <c r="E56" s="657">
        <f t="shared" si="3"/>
        <v>0</v>
      </c>
      <c r="F56" s="657"/>
      <c r="G56" s="657">
        <f t="shared" si="4"/>
        <v>0</v>
      </c>
    </row>
    <row r="57" spans="1:7" s="353" customFormat="1" ht="15.75" hidden="1" x14ac:dyDescent="0.25">
      <c r="A57" s="863">
        <v>20</v>
      </c>
      <c r="B57" s="586"/>
      <c r="C57" s="657"/>
      <c r="D57" s="657"/>
      <c r="E57" s="657">
        <f t="shared" si="3"/>
        <v>0</v>
      </c>
      <c r="F57" s="657"/>
      <c r="G57" s="657">
        <f t="shared" si="4"/>
        <v>0</v>
      </c>
    </row>
    <row r="58" spans="1:7" s="353" customFormat="1" ht="15.75" hidden="1" x14ac:dyDescent="0.25">
      <c r="A58" s="863">
        <v>21</v>
      </c>
      <c r="B58" s="655"/>
      <c r="C58" s="657"/>
      <c r="D58" s="657"/>
      <c r="E58" s="657">
        <f t="shared" si="3"/>
        <v>0</v>
      </c>
      <c r="F58" s="657"/>
      <c r="G58" s="657">
        <f t="shared" si="4"/>
        <v>0</v>
      </c>
    </row>
    <row r="59" spans="1:7" s="353" customFormat="1" ht="15.75" hidden="1" x14ac:dyDescent="0.25">
      <c r="A59" s="863">
        <v>22</v>
      </c>
      <c r="B59" s="586"/>
      <c r="C59" s="657"/>
      <c r="D59" s="657"/>
      <c r="E59" s="657">
        <f t="shared" si="3"/>
        <v>0</v>
      </c>
      <c r="F59" s="657"/>
      <c r="G59" s="657">
        <f t="shared" si="4"/>
        <v>0</v>
      </c>
    </row>
    <row r="60" spans="1:7" s="353" customFormat="1" ht="15.75" hidden="1" x14ac:dyDescent="0.25">
      <c r="A60" s="863">
        <v>23</v>
      </c>
      <c r="B60" s="587"/>
      <c r="C60" s="657"/>
      <c r="D60" s="657"/>
      <c r="E60" s="657">
        <f t="shared" si="3"/>
        <v>0</v>
      </c>
      <c r="F60" s="657"/>
      <c r="G60" s="657">
        <f t="shared" si="4"/>
        <v>0</v>
      </c>
    </row>
    <row r="61" spans="1:7" s="353" customFormat="1" ht="15.75" hidden="1" x14ac:dyDescent="0.25">
      <c r="A61" s="863">
        <v>24</v>
      </c>
      <c r="B61" s="587"/>
      <c r="C61" s="657"/>
      <c r="D61" s="657"/>
      <c r="E61" s="657">
        <f t="shared" si="3"/>
        <v>0</v>
      </c>
      <c r="F61" s="657"/>
      <c r="G61" s="657">
        <f t="shared" si="4"/>
        <v>0</v>
      </c>
    </row>
    <row r="62" spans="1:7" s="353" customFormat="1" ht="15.75" hidden="1" x14ac:dyDescent="0.25">
      <c r="A62" s="863">
        <v>25</v>
      </c>
      <c r="B62" s="587"/>
      <c r="C62" s="657"/>
      <c r="D62" s="657"/>
      <c r="E62" s="657">
        <f t="shared" si="3"/>
        <v>0</v>
      </c>
      <c r="F62" s="657"/>
      <c r="G62" s="657">
        <f t="shared" si="4"/>
        <v>0</v>
      </c>
    </row>
    <row r="63" spans="1:7" s="353" customFormat="1" ht="15.75" hidden="1" x14ac:dyDescent="0.25">
      <c r="A63" s="863">
        <v>26</v>
      </c>
      <c r="B63" s="587"/>
      <c r="C63" s="657"/>
      <c r="D63" s="657"/>
      <c r="E63" s="657">
        <f t="shared" si="3"/>
        <v>0</v>
      </c>
      <c r="F63" s="657"/>
      <c r="G63" s="657">
        <f t="shared" si="4"/>
        <v>0</v>
      </c>
    </row>
    <row r="64" spans="1:7" s="355" customFormat="1" ht="16.5" hidden="1" x14ac:dyDescent="0.25">
      <c r="A64" s="863">
        <v>27</v>
      </c>
      <c r="B64" s="587"/>
      <c r="C64" s="657"/>
      <c r="D64" s="657"/>
      <c r="E64" s="657">
        <f t="shared" si="3"/>
        <v>0</v>
      </c>
      <c r="F64" s="657"/>
      <c r="G64" s="657">
        <f t="shared" si="4"/>
        <v>0</v>
      </c>
    </row>
    <row r="65" spans="1:7" s="355" customFormat="1" ht="16.5" hidden="1" x14ac:dyDescent="0.25">
      <c r="A65" s="863">
        <v>28</v>
      </c>
      <c r="B65" s="587"/>
      <c r="C65" s="657"/>
      <c r="D65" s="657"/>
      <c r="E65" s="657">
        <f t="shared" si="3"/>
        <v>0</v>
      </c>
      <c r="F65" s="657"/>
      <c r="G65" s="657">
        <f t="shared" si="4"/>
        <v>0</v>
      </c>
    </row>
    <row r="66" spans="1:7" s="355" customFormat="1" ht="16.5" hidden="1" x14ac:dyDescent="0.25">
      <c r="A66" s="863">
        <v>29</v>
      </c>
      <c r="B66" s="587"/>
      <c r="C66" s="657"/>
      <c r="D66" s="657"/>
      <c r="E66" s="657">
        <f t="shared" si="3"/>
        <v>0</v>
      </c>
      <c r="F66" s="657"/>
      <c r="G66" s="657">
        <f t="shared" si="4"/>
        <v>0</v>
      </c>
    </row>
    <row r="67" spans="1:7" s="355" customFormat="1" ht="16.5" hidden="1" x14ac:dyDescent="0.25">
      <c r="A67" s="863">
        <v>30</v>
      </c>
      <c r="B67" s="587"/>
      <c r="C67" s="657"/>
      <c r="D67" s="657"/>
      <c r="E67" s="657">
        <f t="shared" si="3"/>
        <v>0</v>
      </c>
      <c r="F67" s="657"/>
      <c r="G67" s="657">
        <f t="shared" si="4"/>
        <v>0</v>
      </c>
    </row>
    <row r="68" spans="1:7" s="355" customFormat="1" ht="16.5" hidden="1" x14ac:dyDescent="0.25">
      <c r="A68" s="863">
        <v>31</v>
      </c>
      <c r="B68" s="587"/>
      <c r="C68" s="657"/>
      <c r="D68" s="657"/>
      <c r="E68" s="657">
        <f t="shared" si="3"/>
        <v>0</v>
      </c>
      <c r="F68" s="657"/>
      <c r="G68" s="657">
        <f t="shared" si="4"/>
        <v>0</v>
      </c>
    </row>
    <row r="69" spans="1:7" s="355" customFormat="1" ht="16.5" hidden="1" x14ac:dyDescent="0.25">
      <c r="A69" s="863">
        <v>32</v>
      </c>
      <c r="B69" s="587"/>
      <c r="C69" s="657"/>
      <c r="D69" s="657"/>
      <c r="E69" s="657">
        <f t="shared" si="3"/>
        <v>0</v>
      </c>
      <c r="F69" s="657"/>
      <c r="G69" s="657">
        <f t="shared" si="4"/>
        <v>0</v>
      </c>
    </row>
    <row r="70" spans="1:7" s="355" customFormat="1" ht="16.5" hidden="1" x14ac:dyDescent="0.25">
      <c r="A70" s="863">
        <v>33</v>
      </c>
      <c r="B70" s="587"/>
      <c r="C70" s="657"/>
      <c r="D70" s="657"/>
      <c r="E70" s="657">
        <f t="shared" si="3"/>
        <v>0</v>
      </c>
      <c r="F70" s="657"/>
      <c r="G70" s="657">
        <f t="shared" si="4"/>
        <v>0</v>
      </c>
    </row>
    <row r="71" spans="1:7" s="355" customFormat="1" ht="16.5" hidden="1" x14ac:dyDescent="0.25">
      <c r="A71" s="863">
        <v>34</v>
      </c>
      <c r="B71" s="587"/>
      <c r="C71" s="657"/>
      <c r="D71" s="657"/>
      <c r="E71" s="657">
        <f t="shared" si="3"/>
        <v>0</v>
      </c>
      <c r="F71" s="657"/>
      <c r="G71" s="657">
        <f t="shared" si="4"/>
        <v>0</v>
      </c>
    </row>
    <row r="72" spans="1:7" s="355" customFormat="1" ht="16.5" hidden="1" x14ac:dyDescent="0.25">
      <c r="A72" s="863">
        <v>35</v>
      </c>
      <c r="B72" s="587"/>
      <c r="C72" s="657"/>
      <c r="D72" s="657"/>
      <c r="E72" s="657">
        <f t="shared" si="3"/>
        <v>0</v>
      </c>
      <c r="F72" s="657"/>
      <c r="G72" s="657">
        <f t="shared" si="4"/>
        <v>0</v>
      </c>
    </row>
    <row r="73" spans="1:7" s="355" customFormat="1" ht="16.5" hidden="1" x14ac:dyDescent="0.25">
      <c r="A73" s="863">
        <v>36</v>
      </c>
      <c r="B73" s="587"/>
      <c r="C73" s="657"/>
      <c r="D73" s="657"/>
      <c r="E73" s="657">
        <f t="shared" si="3"/>
        <v>0</v>
      </c>
      <c r="F73" s="657"/>
      <c r="G73" s="657">
        <f t="shared" si="4"/>
        <v>0</v>
      </c>
    </row>
    <row r="74" spans="1:7" s="353" customFormat="1" ht="15.75" x14ac:dyDescent="0.25">
      <c r="A74" s="730" t="s">
        <v>742</v>
      </c>
      <c r="B74" s="732" t="s">
        <v>755</v>
      </c>
      <c r="C74" s="656">
        <f>SUM(C75:C109)</f>
        <v>0</v>
      </c>
      <c r="D74" s="654"/>
      <c r="E74" s="656">
        <f>CEILING(SUM(E75:E109),0.1)</f>
        <v>0</v>
      </c>
      <c r="F74" s="656">
        <f>CEILING(SUM(F75:F109),0.1)</f>
        <v>0</v>
      </c>
      <c r="G74" s="656">
        <f>CEILING(SUM(G75:G109),0.1)</f>
        <v>0</v>
      </c>
    </row>
    <row r="75" spans="1:7" s="353" customFormat="1" ht="15.75" hidden="1" x14ac:dyDescent="0.25">
      <c r="A75" s="582">
        <v>1</v>
      </c>
      <c r="B75" s="1724"/>
      <c r="C75" s="1726"/>
      <c r="D75" s="1726"/>
      <c r="E75" s="657">
        <f>C75*D75/1000</f>
        <v>0</v>
      </c>
      <c r="F75" s="657"/>
      <c r="G75" s="657">
        <f t="shared" ref="G75:G109" si="5">E75+F75</f>
        <v>0</v>
      </c>
    </row>
    <row r="76" spans="1:7" s="353" customFormat="1" ht="15.75" hidden="1" x14ac:dyDescent="0.25">
      <c r="A76" s="582">
        <v>2</v>
      </c>
      <c r="B76" s="1724"/>
      <c r="C76" s="1726"/>
      <c r="D76" s="1726"/>
      <c r="E76" s="657">
        <f t="shared" ref="E76:E109" si="6">C76*D76/1000</f>
        <v>0</v>
      </c>
      <c r="F76" s="657"/>
      <c r="G76" s="657">
        <f t="shared" si="5"/>
        <v>0</v>
      </c>
    </row>
    <row r="77" spans="1:7" s="353" customFormat="1" ht="15.75" hidden="1" x14ac:dyDescent="0.25">
      <c r="A77" s="582">
        <v>3</v>
      </c>
      <c r="B77" s="1724"/>
      <c r="C77" s="1725"/>
      <c r="D77" s="1726"/>
      <c r="E77" s="657">
        <f t="shared" si="6"/>
        <v>0</v>
      </c>
      <c r="F77" s="657"/>
      <c r="G77" s="657">
        <f t="shared" si="5"/>
        <v>0</v>
      </c>
    </row>
    <row r="78" spans="1:7" s="353" customFormat="1" ht="15.75" hidden="1" x14ac:dyDescent="0.25">
      <c r="A78" s="582">
        <v>4</v>
      </c>
      <c r="B78" s="587"/>
      <c r="C78" s="657"/>
      <c r="D78" s="657"/>
      <c r="E78" s="657">
        <f t="shared" si="6"/>
        <v>0</v>
      </c>
      <c r="F78" s="657"/>
      <c r="G78" s="657">
        <f t="shared" si="5"/>
        <v>0</v>
      </c>
    </row>
    <row r="79" spans="1:7" s="353" customFormat="1" ht="15.75" hidden="1" x14ac:dyDescent="0.25">
      <c r="A79" s="582">
        <v>5</v>
      </c>
      <c r="B79" s="586"/>
      <c r="C79" s="657"/>
      <c r="D79" s="657"/>
      <c r="E79" s="657">
        <f t="shared" si="6"/>
        <v>0</v>
      </c>
      <c r="F79" s="657"/>
      <c r="G79" s="657">
        <f t="shared" si="5"/>
        <v>0</v>
      </c>
    </row>
    <row r="80" spans="1:7" s="353" customFormat="1" ht="15.75" hidden="1" x14ac:dyDescent="0.25">
      <c r="A80" s="582">
        <v>6</v>
      </c>
      <c r="B80" s="587"/>
      <c r="C80" s="657"/>
      <c r="D80" s="657"/>
      <c r="E80" s="657">
        <f t="shared" si="6"/>
        <v>0</v>
      </c>
      <c r="F80" s="657"/>
      <c r="G80" s="657">
        <f t="shared" si="5"/>
        <v>0</v>
      </c>
    </row>
    <row r="81" spans="1:7" s="353" customFormat="1" ht="15.75" hidden="1" x14ac:dyDescent="0.25">
      <c r="A81" s="582">
        <v>7</v>
      </c>
      <c r="B81" s="586"/>
      <c r="C81" s="657"/>
      <c r="D81" s="657"/>
      <c r="E81" s="657">
        <f t="shared" si="6"/>
        <v>0</v>
      </c>
      <c r="F81" s="657"/>
      <c r="G81" s="657">
        <f t="shared" si="5"/>
        <v>0</v>
      </c>
    </row>
    <row r="82" spans="1:7" s="353" customFormat="1" ht="15.75" hidden="1" x14ac:dyDescent="0.25">
      <c r="A82" s="582">
        <v>8</v>
      </c>
      <c r="B82" s="587"/>
      <c r="C82" s="657"/>
      <c r="D82" s="657"/>
      <c r="E82" s="657">
        <f t="shared" si="6"/>
        <v>0</v>
      </c>
      <c r="F82" s="657"/>
      <c r="G82" s="657">
        <f t="shared" si="5"/>
        <v>0</v>
      </c>
    </row>
    <row r="83" spans="1:7" s="353" customFormat="1" ht="15.75" hidden="1" x14ac:dyDescent="0.25">
      <c r="A83" s="582">
        <v>9</v>
      </c>
      <c r="B83" s="586"/>
      <c r="C83" s="657"/>
      <c r="D83" s="657"/>
      <c r="E83" s="657">
        <f t="shared" si="6"/>
        <v>0</v>
      </c>
      <c r="F83" s="657"/>
      <c r="G83" s="657">
        <f t="shared" si="5"/>
        <v>0</v>
      </c>
    </row>
    <row r="84" spans="1:7" s="353" customFormat="1" ht="15.75" hidden="1" x14ac:dyDescent="0.25">
      <c r="A84" s="582">
        <v>10</v>
      </c>
      <c r="B84" s="586"/>
      <c r="C84" s="657"/>
      <c r="D84" s="657"/>
      <c r="E84" s="657">
        <f t="shared" si="6"/>
        <v>0</v>
      </c>
      <c r="F84" s="657"/>
      <c r="G84" s="657">
        <f t="shared" si="5"/>
        <v>0</v>
      </c>
    </row>
    <row r="85" spans="1:7" s="353" customFormat="1" ht="15.75" hidden="1" x14ac:dyDescent="0.25">
      <c r="A85" s="582">
        <v>11</v>
      </c>
      <c r="B85" s="586"/>
      <c r="C85" s="657"/>
      <c r="D85" s="657"/>
      <c r="E85" s="657">
        <f t="shared" si="6"/>
        <v>0</v>
      </c>
      <c r="F85" s="657"/>
      <c r="G85" s="657">
        <f t="shared" si="5"/>
        <v>0</v>
      </c>
    </row>
    <row r="86" spans="1:7" s="353" customFormat="1" ht="15.75" hidden="1" x14ac:dyDescent="0.25">
      <c r="A86" s="582">
        <v>12</v>
      </c>
      <c r="B86" s="586"/>
      <c r="C86" s="657"/>
      <c r="D86" s="657"/>
      <c r="E86" s="657">
        <f t="shared" si="6"/>
        <v>0</v>
      </c>
      <c r="F86" s="657"/>
      <c r="G86" s="657">
        <f t="shared" si="5"/>
        <v>0</v>
      </c>
    </row>
    <row r="87" spans="1:7" s="353" customFormat="1" ht="15.75" hidden="1" x14ac:dyDescent="0.25">
      <c r="A87" s="582">
        <v>13</v>
      </c>
      <c r="B87" s="586"/>
      <c r="C87" s="657"/>
      <c r="D87" s="657"/>
      <c r="E87" s="657">
        <f t="shared" si="6"/>
        <v>0</v>
      </c>
      <c r="F87" s="657"/>
      <c r="G87" s="657">
        <f t="shared" si="5"/>
        <v>0</v>
      </c>
    </row>
    <row r="88" spans="1:7" s="353" customFormat="1" ht="15.75" hidden="1" x14ac:dyDescent="0.25">
      <c r="A88" s="582">
        <v>14</v>
      </c>
      <c r="B88" s="586"/>
      <c r="C88" s="657"/>
      <c r="D88" s="657"/>
      <c r="E88" s="657">
        <f t="shared" si="6"/>
        <v>0</v>
      </c>
      <c r="F88" s="657"/>
      <c r="G88" s="657">
        <f t="shared" si="5"/>
        <v>0</v>
      </c>
    </row>
    <row r="89" spans="1:7" s="353" customFormat="1" ht="15.75" hidden="1" x14ac:dyDescent="0.25">
      <c r="A89" s="582">
        <v>15</v>
      </c>
      <c r="B89" s="586"/>
      <c r="C89" s="657"/>
      <c r="D89" s="657"/>
      <c r="E89" s="657">
        <f t="shared" si="6"/>
        <v>0</v>
      </c>
      <c r="F89" s="657"/>
      <c r="G89" s="657">
        <f t="shared" si="5"/>
        <v>0</v>
      </c>
    </row>
    <row r="90" spans="1:7" s="353" customFormat="1" ht="15.75" hidden="1" x14ac:dyDescent="0.25">
      <c r="A90" s="582">
        <v>16</v>
      </c>
      <c r="B90" s="586"/>
      <c r="C90" s="657"/>
      <c r="D90" s="657"/>
      <c r="E90" s="657">
        <f t="shared" si="6"/>
        <v>0</v>
      </c>
      <c r="F90" s="657"/>
      <c r="G90" s="657">
        <f t="shared" si="5"/>
        <v>0</v>
      </c>
    </row>
    <row r="91" spans="1:7" s="353" customFormat="1" ht="15.75" hidden="1" x14ac:dyDescent="0.25">
      <c r="A91" s="582">
        <v>17</v>
      </c>
      <c r="B91" s="586"/>
      <c r="C91" s="657"/>
      <c r="D91" s="657"/>
      <c r="E91" s="657">
        <f t="shared" si="6"/>
        <v>0</v>
      </c>
      <c r="F91" s="657"/>
      <c r="G91" s="657">
        <f t="shared" si="5"/>
        <v>0</v>
      </c>
    </row>
    <row r="92" spans="1:7" s="353" customFormat="1" ht="15.75" hidden="1" x14ac:dyDescent="0.25">
      <c r="A92" s="582">
        <v>18</v>
      </c>
      <c r="B92" s="586"/>
      <c r="C92" s="657"/>
      <c r="D92" s="657"/>
      <c r="E92" s="657">
        <f t="shared" si="6"/>
        <v>0</v>
      </c>
      <c r="F92" s="657"/>
      <c r="G92" s="657">
        <f t="shared" si="5"/>
        <v>0</v>
      </c>
    </row>
    <row r="93" spans="1:7" s="353" customFormat="1" ht="15.75" hidden="1" x14ac:dyDescent="0.25">
      <c r="A93" s="582">
        <v>19</v>
      </c>
      <c r="B93" s="586"/>
      <c r="C93" s="657"/>
      <c r="D93" s="657"/>
      <c r="E93" s="657">
        <f t="shared" si="6"/>
        <v>0</v>
      </c>
      <c r="F93" s="657"/>
      <c r="G93" s="657">
        <f t="shared" si="5"/>
        <v>0</v>
      </c>
    </row>
    <row r="94" spans="1:7" s="353" customFormat="1" ht="15.75" hidden="1" x14ac:dyDescent="0.25">
      <c r="A94" s="582">
        <v>20</v>
      </c>
      <c r="B94" s="586"/>
      <c r="C94" s="657"/>
      <c r="D94" s="657"/>
      <c r="E94" s="657">
        <f t="shared" si="6"/>
        <v>0</v>
      </c>
      <c r="F94" s="657"/>
      <c r="G94" s="657">
        <f t="shared" si="5"/>
        <v>0</v>
      </c>
    </row>
    <row r="95" spans="1:7" s="353" customFormat="1" ht="15.75" hidden="1" x14ac:dyDescent="0.25">
      <c r="A95" s="582">
        <v>21</v>
      </c>
      <c r="B95" s="586"/>
      <c r="C95" s="657"/>
      <c r="D95" s="657"/>
      <c r="E95" s="657">
        <f t="shared" si="6"/>
        <v>0</v>
      </c>
      <c r="F95" s="657"/>
      <c r="G95" s="657">
        <f t="shared" si="5"/>
        <v>0</v>
      </c>
    </row>
    <row r="96" spans="1:7" s="353" customFormat="1" ht="15.75" hidden="1" x14ac:dyDescent="0.25">
      <c r="A96" s="582">
        <v>22</v>
      </c>
      <c r="B96" s="586"/>
      <c r="C96" s="657"/>
      <c r="D96" s="657"/>
      <c r="E96" s="657">
        <f t="shared" si="6"/>
        <v>0</v>
      </c>
      <c r="F96" s="657"/>
      <c r="G96" s="657">
        <f t="shared" si="5"/>
        <v>0</v>
      </c>
    </row>
    <row r="97" spans="1:7" s="353" customFormat="1" ht="15.75" hidden="1" x14ac:dyDescent="0.25">
      <c r="A97" s="582">
        <v>23</v>
      </c>
      <c r="B97" s="586"/>
      <c r="C97" s="657"/>
      <c r="D97" s="657"/>
      <c r="E97" s="657">
        <f t="shared" si="6"/>
        <v>0</v>
      </c>
      <c r="F97" s="657"/>
      <c r="G97" s="657">
        <f t="shared" si="5"/>
        <v>0</v>
      </c>
    </row>
    <row r="98" spans="1:7" s="353" customFormat="1" ht="15.75" hidden="1" x14ac:dyDescent="0.25">
      <c r="A98" s="582">
        <v>24</v>
      </c>
      <c r="B98" s="586"/>
      <c r="C98" s="657"/>
      <c r="D98" s="657"/>
      <c r="E98" s="657">
        <f t="shared" si="6"/>
        <v>0</v>
      </c>
      <c r="F98" s="657"/>
      <c r="G98" s="657">
        <f t="shared" si="5"/>
        <v>0</v>
      </c>
    </row>
    <row r="99" spans="1:7" s="353" customFormat="1" ht="15.75" hidden="1" x14ac:dyDescent="0.25">
      <c r="A99" s="582">
        <v>25</v>
      </c>
      <c r="B99" s="586"/>
      <c r="C99" s="657"/>
      <c r="D99" s="657"/>
      <c r="E99" s="657">
        <f t="shared" si="6"/>
        <v>0</v>
      </c>
      <c r="F99" s="657"/>
      <c r="G99" s="657">
        <f t="shared" si="5"/>
        <v>0</v>
      </c>
    </row>
    <row r="100" spans="1:7" s="353" customFormat="1" ht="15.75" hidden="1" x14ac:dyDescent="0.25">
      <c r="A100" s="582">
        <v>26</v>
      </c>
      <c r="B100" s="586"/>
      <c r="C100" s="657"/>
      <c r="D100" s="657"/>
      <c r="E100" s="657">
        <f t="shared" si="6"/>
        <v>0</v>
      </c>
      <c r="F100" s="657"/>
      <c r="G100" s="657">
        <f t="shared" si="5"/>
        <v>0</v>
      </c>
    </row>
    <row r="101" spans="1:7" s="353" customFormat="1" ht="15.75" hidden="1" x14ac:dyDescent="0.25">
      <c r="A101" s="582">
        <v>27</v>
      </c>
      <c r="B101" s="586"/>
      <c r="C101" s="657"/>
      <c r="D101" s="657"/>
      <c r="E101" s="657">
        <f t="shared" si="6"/>
        <v>0</v>
      </c>
      <c r="F101" s="657"/>
      <c r="G101" s="657">
        <f t="shared" si="5"/>
        <v>0</v>
      </c>
    </row>
    <row r="102" spans="1:7" s="355" customFormat="1" ht="16.5" hidden="1" x14ac:dyDescent="0.25">
      <c r="A102" s="582">
        <v>28</v>
      </c>
      <c r="B102" s="586"/>
      <c r="C102" s="657"/>
      <c r="D102" s="657"/>
      <c r="E102" s="657">
        <f t="shared" si="6"/>
        <v>0</v>
      </c>
      <c r="F102" s="657"/>
      <c r="G102" s="657">
        <f t="shared" si="5"/>
        <v>0</v>
      </c>
    </row>
    <row r="103" spans="1:7" s="355" customFormat="1" ht="16.5" hidden="1" x14ac:dyDescent="0.25">
      <c r="A103" s="582">
        <v>29</v>
      </c>
      <c r="B103" s="586"/>
      <c r="C103" s="657"/>
      <c r="D103" s="657"/>
      <c r="E103" s="657">
        <f t="shared" si="6"/>
        <v>0</v>
      </c>
      <c r="F103" s="657"/>
      <c r="G103" s="657">
        <f t="shared" si="5"/>
        <v>0</v>
      </c>
    </row>
    <row r="104" spans="1:7" s="355" customFormat="1" ht="16.5" hidden="1" x14ac:dyDescent="0.25">
      <c r="A104" s="582">
        <v>30</v>
      </c>
      <c r="B104" s="586"/>
      <c r="C104" s="657"/>
      <c r="D104" s="657"/>
      <c r="E104" s="657">
        <f t="shared" si="6"/>
        <v>0</v>
      </c>
      <c r="F104" s="657"/>
      <c r="G104" s="657">
        <f t="shared" si="5"/>
        <v>0</v>
      </c>
    </row>
    <row r="105" spans="1:7" s="355" customFormat="1" ht="16.5" hidden="1" x14ac:dyDescent="0.25">
      <c r="A105" s="582">
        <v>31</v>
      </c>
      <c r="B105" s="586"/>
      <c r="C105" s="657"/>
      <c r="D105" s="657"/>
      <c r="E105" s="657">
        <f t="shared" si="6"/>
        <v>0</v>
      </c>
      <c r="F105" s="657"/>
      <c r="G105" s="657">
        <f t="shared" si="5"/>
        <v>0</v>
      </c>
    </row>
    <row r="106" spans="1:7" s="355" customFormat="1" ht="16.5" hidden="1" x14ac:dyDescent="0.25">
      <c r="A106" s="582">
        <v>32</v>
      </c>
      <c r="B106" s="586"/>
      <c r="C106" s="657"/>
      <c r="D106" s="657"/>
      <c r="E106" s="657">
        <f t="shared" si="6"/>
        <v>0</v>
      </c>
      <c r="F106" s="657"/>
      <c r="G106" s="657">
        <f t="shared" si="5"/>
        <v>0</v>
      </c>
    </row>
    <row r="107" spans="1:7" s="355" customFormat="1" ht="16.5" hidden="1" x14ac:dyDescent="0.25">
      <c r="A107" s="582">
        <v>33</v>
      </c>
      <c r="B107" s="586"/>
      <c r="C107" s="657"/>
      <c r="D107" s="657"/>
      <c r="E107" s="657">
        <f t="shared" si="6"/>
        <v>0</v>
      </c>
      <c r="F107" s="657"/>
      <c r="G107" s="657">
        <f t="shared" si="5"/>
        <v>0</v>
      </c>
    </row>
    <row r="108" spans="1:7" s="355" customFormat="1" ht="16.5" hidden="1" x14ac:dyDescent="0.25">
      <c r="A108" s="582">
        <v>34</v>
      </c>
      <c r="B108" s="586"/>
      <c r="C108" s="657"/>
      <c r="D108" s="657"/>
      <c r="E108" s="657">
        <f t="shared" si="6"/>
        <v>0</v>
      </c>
      <c r="F108" s="657"/>
      <c r="G108" s="657">
        <f t="shared" si="5"/>
        <v>0</v>
      </c>
    </row>
    <row r="109" spans="1:7" s="355" customFormat="1" ht="17.25" thickBot="1" x14ac:dyDescent="0.3">
      <c r="A109" s="582">
        <v>35</v>
      </c>
      <c r="B109" s="1627" t="s">
        <v>1668</v>
      </c>
      <c r="C109" s="1726"/>
      <c r="D109" s="1726"/>
      <c r="E109" s="657">
        <f t="shared" si="6"/>
        <v>0</v>
      </c>
      <c r="F109" s="657"/>
      <c r="G109" s="657">
        <f t="shared" si="5"/>
        <v>0</v>
      </c>
    </row>
    <row r="110" spans="1:7" s="353" customFormat="1" ht="16.5" thickBot="1" x14ac:dyDescent="0.3">
      <c r="A110" s="733"/>
      <c r="B110" s="787" t="s">
        <v>756</v>
      </c>
      <c r="C110" s="788">
        <f>C20+C37+C74</f>
        <v>213</v>
      </c>
      <c r="D110" s="658"/>
      <c r="E110" s="788">
        <f>E20+E37+E74+E109</f>
        <v>115.5</v>
      </c>
      <c r="F110" s="788">
        <f t="shared" ref="F110:G110" si="7">F20+F37+F74+F109</f>
        <v>0</v>
      </c>
      <c r="G110" s="788">
        <f t="shared" si="7"/>
        <v>115.5</v>
      </c>
    </row>
    <row r="112" spans="1:7" ht="15.75" customHeight="1" x14ac:dyDescent="0.25">
      <c r="A112" s="2549" t="s">
        <v>502</v>
      </c>
      <c r="B112" s="2550" t="s">
        <v>999</v>
      </c>
      <c r="C112" s="800">
        <v>985</v>
      </c>
      <c r="D112" s="800">
        <v>987</v>
      </c>
    </row>
    <row r="113" spans="1:4" ht="15.75" customHeight="1" x14ac:dyDescent="0.25">
      <c r="A113" s="2549"/>
      <c r="B113" s="2550"/>
      <c r="C113" s="2594" t="s">
        <v>1091</v>
      </c>
      <c r="D113" s="2594" t="s">
        <v>1004</v>
      </c>
    </row>
    <row r="114" spans="1:4" ht="101.25" customHeight="1" x14ac:dyDescent="0.25">
      <c r="A114" s="2549"/>
      <c r="B114" s="2550"/>
      <c r="C114" s="2595"/>
      <c r="D114" s="2595"/>
    </row>
    <row r="115" spans="1:4" ht="15.75" x14ac:dyDescent="0.25">
      <c r="A115" s="664">
        <v>19</v>
      </c>
      <c r="B115" s="661" t="str">
        <f>B19</f>
        <v>МБУ ДО
 "Станция детского и юношеского туризма и экскурсий "/69/6356,6</v>
      </c>
      <c r="C115" s="752"/>
      <c r="D115" s="752"/>
    </row>
    <row r="116" spans="1:4" ht="15.75" x14ac:dyDescent="0.25">
      <c r="A116" s="594"/>
      <c r="B116" s="621"/>
    </row>
    <row r="119" spans="1:4" ht="20.25" x14ac:dyDescent="0.3">
      <c r="A119" s="366" t="s">
        <v>1258</v>
      </c>
      <c r="B119" s="367"/>
    </row>
    <row r="120" spans="1:4" ht="18.75" x14ac:dyDescent="0.3">
      <c r="A120" s="369" t="s">
        <v>1259</v>
      </c>
      <c r="B120" s="365"/>
    </row>
  </sheetData>
  <autoFilter ref="A20:B110"/>
  <customSheetViews>
    <customSheetView guid="{30716F4C-E2EB-4CBA-BC4C-E3731007C035}" scale="60" fitToPage="1" showAutoFilter="1" hiddenRows="1">
      <pane ySplit="20" topLeftCell="A21" activePane="bottomLeft" state="frozen"/>
      <selection pane="bottomLeft" activeCell="B121" sqref="B121"/>
      <pageMargins left="0.51181102362204722" right="0.70866141732283472" top="0.74803149606299213" bottom="0.74803149606299213" header="0.31496062992125984" footer="0.31496062992125984"/>
      <pageSetup paperSize="9" scale="31" orientation="landscape" r:id="rId1"/>
      <autoFilter ref="A20:B110"/>
    </customSheetView>
    <customSheetView guid="{4660ED57-C31A-43C4-A05C-DF263EC238D0}" scale="60" fitToPage="1" showAutoFilter="1" hiddenRows="1">
      <pane ySplit="20" topLeftCell="A21" activePane="bottomLeft" state="frozen"/>
      <selection pane="bottomLeft" activeCell="B121" sqref="B121"/>
      <pageMargins left="0.51181102362204722" right="0.70866141732283472" top="0.74803149606299213" bottom="0.74803149606299213" header="0.31496062992125984" footer="0.31496062992125984"/>
      <pageSetup paperSize="9" scale="31" orientation="landscape" r:id="rId2"/>
      <autoFilter ref="A20:B110"/>
    </customSheetView>
    <customSheetView guid="{413FE589-EB44-4ED3-8D71-DDB7E5500C49}" scale="60" fitToPage="1" filter="1" showAutoFilter="1">
      <pane ySplit="20" topLeftCell="A62" activePane="bottomLeft" state="frozen"/>
      <selection pane="bottomLeft" activeCell="A212" sqref="A212:B213"/>
      <pageMargins left="0.51181102362204722" right="0.70866141732283472" top="0.74803149606299213" bottom="0.74803149606299213" header="0.31496062992125984" footer="0.31496062992125984"/>
      <pageSetup paperSize="9" scale="31" orientation="landscape" r:id="rId3"/>
      <autoFilter ref="A20:I203">
        <filterColumn colId="1">
          <customFilters>
            <customFilter operator="notEqual" val=" "/>
          </customFilters>
        </filterColumn>
      </autoFilter>
    </customSheetView>
    <customSheetView guid="{3811DC27-6C9C-4281-989A-478EAFEC2147}" scale="60" fitToPage="1" showAutoFilter="1">
      <pane ySplit="20" topLeftCell="A57" activePane="bottomLeft" state="frozen"/>
      <selection pane="bottomLeft" activeCell="A212" sqref="A212:B213"/>
      <pageMargins left="0.51181102362204722" right="0.70866141732283472" top="0.74803149606299213" bottom="0.74803149606299213" header="0.31496062992125984" footer="0.31496062992125984"/>
      <pageSetup paperSize="9" scale="31" orientation="landscape" r:id="rId4"/>
      <autoFilter ref="A20:I203"/>
    </customSheetView>
    <customSheetView guid="{B38BA802-59E1-473D-82D6-51BB59191DC1}" scale="60" fitToPage="1" filter="1" showAutoFilter="1">
      <pane ySplit="20" topLeftCell="A62" activePane="bottomLeft" state="frozen"/>
      <selection pane="bottomLeft" activeCell="A212" sqref="A212:B213"/>
      <pageMargins left="0.51181102362204722" right="0.70866141732283472" top="0.74803149606299213" bottom="0.74803149606299213" header="0.31496062992125984" footer="0.31496062992125984"/>
      <pageSetup paperSize="9" scale="31" orientation="landscape" r:id="rId5"/>
      <autoFilter ref="A20:I203">
        <filterColumn colId="1">
          <customFilters>
            <customFilter operator="notEqual" val=" "/>
          </customFilters>
        </filterColumn>
      </autoFilter>
    </customSheetView>
    <customSheetView guid="{4DDEBF15-3C9F-44C3-B78F-AE382BE678C1}" scale="60" fitToPage="1" filter="1" showAutoFilter="1">
      <pane ySplit="20" topLeftCell="A70" activePane="bottomLeft" state="frozen"/>
      <selection pane="bottomLeft" activeCell="B22" sqref="B22"/>
      <pageMargins left="0.51181102362204722" right="0.70866141732283472" top="0.74803149606299213" bottom="0.74803149606299213" header="0.31496062992125984" footer="0.31496062992125984"/>
      <pageSetup paperSize="9" scale="31" orientation="landscape" r:id="rId6"/>
      <autoFilter ref="B1:J1">
        <filterColumn colId="1">
          <customFilters>
            <customFilter operator="notEqual" val=" "/>
          </customFilters>
        </filterColumn>
      </autoFilter>
    </customSheetView>
    <customSheetView guid="{B72699BC-299D-42B7-A978-9B23F399AA23}" scale="60" fitToPage="1" showAutoFilter="1">
      <pane ySplit="19.076923076923077" topLeftCell="A21" activePane="bottomLeft" state="frozen"/>
      <selection pane="bottomLeft" activeCell="K120" sqref="K120"/>
      <pageMargins left="0.51181102362204722" right="0.70866141732283472" top="0.74803149606299213" bottom="0.74803149606299213" header="0.31496062992125984" footer="0.31496062992125984"/>
      <pageSetup paperSize="9" scale="31" orientation="landscape" r:id="rId7"/>
      <autoFilter ref="A20:B110"/>
    </customSheetView>
    <customSheetView guid="{0E06F122-7DC3-4CE3-AFC9-AD85662B9271}" scale="60" fitToPage="1" showAutoFilter="1" hiddenRows="1">
      <pane ySplit="20" topLeftCell="A21" activePane="bottomLeft" state="frozen"/>
      <selection pane="bottomLeft" activeCell="B121" sqref="B121"/>
      <pageMargins left="0.51181102362204722" right="0.70866141732283472" top="0.74803149606299213" bottom="0.74803149606299213" header="0.31496062992125984" footer="0.31496062992125984"/>
      <pageSetup paperSize="9" scale="31" orientation="landscape" r:id="rId8"/>
      <autoFilter ref="A20:B110"/>
    </customSheetView>
  </customSheetViews>
  <mergeCells count="11">
    <mergeCell ref="A12:G12"/>
    <mergeCell ref="E16:G16"/>
    <mergeCell ref="C15:G15"/>
    <mergeCell ref="A112:A114"/>
    <mergeCell ref="B112:B114"/>
    <mergeCell ref="C113:C114"/>
    <mergeCell ref="D113:D114"/>
    <mergeCell ref="A15:A17"/>
    <mergeCell ref="B15:B17"/>
    <mergeCell ref="C16:C17"/>
    <mergeCell ref="D16:D17"/>
  </mergeCells>
  <pageMargins left="0.51181102362204722" right="0.70866141732283472" top="0.74803149606299213" bottom="0.74803149606299213" header="0.31496062992125984" footer="0.31496062992125984"/>
  <pageSetup paperSize="9" scale="31" orientation="landscape" r:id="rId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Y422"/>
  <sheetViews>
    <sheetView view="pageBreakPreview" zoomScale="60" zoomScaleNormal="53" workbookViewId="0">
      <pane ySplit="21" topLeftCell="A22" activePane="bottomLeft" state="frozen"/>
      <selection activeCell="F16" sqref="F16:F17"/>
      <selection pane="bottomLeft" activeCell="F16" sqref="C16:G17"/>
    </sheetView>
  </sheetViews>
  <sheetFormatPr defaultColWidth="9.140625" defaultRowHeight="15" x14ac:dyDescent="0.25"/>
  <cols>
    <col min="1" max="1" width="10.5703125" style="594" customWidth="1"/>
    <col min="2" max="2" width="64.28515625" style="594" bestFit="1" customWidth="1"/>
    <col min="3" max="3" width="16.5703125" style="594" customWidth="1"/>
    <col min="4" max="4" width="16.140625" style="594" customWidth="1"/>
    <col min="5" max="6" width="13.140625" style="594" customWidth="1"/>
    <col min="7" max="7" width="15.28515625" style="594" customWidth="1"/>
    <col min="8" max="8" width="13.85546875" style="594" customWidth="1"/>
    <col min="9" max="9" width="25.42578125" style="594" customWidth="1"/>
    <col min="10" max="10" width="12.28515625" style="354" bestFit="1" customWidth="1"/>
    <col min="11" max="11" width="11.5703125" style="354" customWidth="1"/>
    <col min="12" max="12" width="21.140625" style="354" bestFit="1" customWidth="1"/>
    <col min="13" max="13" width="14.7109375" style="354" bestFit="1" customWidth="1"/>
    <col min="14" max="14" width="25.5703125" style="354" customWidth="1"/>
    <col min="15" max="15" width="9.140625" style="354" customWidth="1"/>
    <col min="16" max="16384" width="9.140625" style="354"/>
  </cols>
  <sheetData>
    <row r="1" spans="1:9" s="352" customFormat="1" ht="15.75" customHeight="1" x14ac:dyDescent="0.25">
      <c r="A1" s="593"/>
      <c r="B1" s="593"/>
      <c r="C1" s="593"/>
      <c r="D1" s="593"/>
      <c r="E1" s="593"/>
      <c r="F1" s="593"/>
      <c r="G1" s="593"/>
      <c r="H1" s="631"/>
      <c r="I1" s="631"/>
    </row>
    <row r="2" spans="1:9" s="352" customFormat="1" ht="15.75" customHeight="1" x14ac:dyDescent="0.25">
      <c r="A2" s="593"/>
      <c r="B2" s="593"/>
      <c r="C2" s="593"/>
      <c r="D2" s="593"/>
      <c r="E2" s="593"/>
      <c r="F2" s="593"/>
      <c r="G2" s="593"/>
      <c r="H2" s="631"/>
      <c r="I2" s="631"/>
    </row>
    <row r="3" spans="1:9" s="352" customFormat="1" ht="15.75" customHeight="1" x14ac:dyDescent="0.25">
      <c r="A3" s="593"/>
      <c r="B3" s="593"/>
      <c r="C3" s="593"/>
      <c r="D3" s="593"/>
      <c r="E3" s="593"/>
      <c r="F3" s="593"/>
      <c r="G3" s="593"/>
      <c r="H3" s="631"/>
      <c r="I3" s="631"/>
    </row>
    <row r="4" spans="1:9" s="352" customFormat="1" ht="15.75" x14ac:dyDescent="0.25">
      <c r="A4" s="593"/>
      <c r="B4" s="593"/>
      <c r="C4" s="593"/>
      <c r="D4" s="593"/>
      <c r="E4" s="593"/>
      <c r="F4" s="593"/>
      <c r="G4" s="593"/>
      <c r="H4" s="593"/>
      <c r="I4" s="593"/>
    </row>
    <row r="5" spans="1:9" s="352" customFormat="1" ht="15.75" customHeight="1" x14ac:dyDescent="0.25">
      <c r="A5" s="593"/>
      <c r="B5" s="593"/>
      <c r="C5" s="593"/>
      <c r="D5" s="593"/>
      <c r="E5" s="593"/>
      <c r="F5" s="593"/>
      <c r="G5" s="593"/>
      <c r="H5" s="632"/>
      <c r="I5" s="632"/>
    </row>
    <row r="6" spans="1:9" s="352" customFormat="1" ht="15.75" customHeight="1" x14ac:dyDescent="0.25">
      <c r="A6" s="593"/>
      <c r="B6" s="593"/>
      <c r="C6" s="593"/>
      <c r="D6" s="593"/>
      <c r="E6" s="593"/>
      <c r="F6" s="593"/>
      <c r="G6" s="593"/>
      <c r="H6" s="632"/>
      <c r="I6" s="632"/>
    </row>
    <row r="7" spans="1:9" s="352" customFormat="1" ht="15.75" customHeight="1" x14ac:dyDescent="0.25">
      <c r="A7" s="593"/>
      <c r="B7" s="593"/>
      <c r="C7" s="593"/>
      <c r="D7" s="593"/>
      <c r="E7" s="593"/>
      <c r="F7" s="593"/>
      <c r="G7" s="593"/>
      <c r="H7" s="632"/>
      <c r="I7" s="632"/>
    </row>
    <row r="8" spans="1:9" s="352" customFormat="1" ht="15.75" customHeight="1" x14ac:dyDescent="0.25">
      <c r="A8" s="593"/>
      <c r="B8" s="593"/>
      <c r="C8" s="593"/>
      <c r="D8" s="593"/>
      <c r="E8" s="593"/>
      <c r="F8" s="593"/>
      <c r="G8" s="593"/>
      <c r="H8" s="632"/>
      <c r="I8" s="632"/>
    </row>
    <row r="9" spans="1:9" s="352" customFormat="1" ht="15.75" customHeight="1" x14ac:dyDescent="0.25">
      <c r="A9" s="593"/>
      <c r="B9" s="593"/>
      <c r="C9" s="593"/>
      <c r="D9" s="593"/>
      <c r="E9" s="593"/>
      <c r="F9" s="593"/>
      <c r="G9" s="593"/>
      <c r="H9" s="632"/>
      <c r="I9" s="632"/>
    </row>
    <row r="10" spans="1:9" s="352" customFormat="1" ht="15.75" customHeight="1" x14ac:dyDescent="0.25">
      <c r="A10" s="593"/>
      <c r="B10" s="593"/>
      <c r="C10" s="593"/>
      <c r="D10" s="593"/>
      <c r="E10" s="593"/>
      <c r="F10" s="593"/>
      <c r="G10" s="593"/>
      <c r="H10" s="632"/>
      <c r="I10" s="632"/>
    </row>
    <row r="11" spans="1:9" s="352" customFormat="1" ht="15.75" customHeight="1" x14ac:dyDescent="0.25">
      <c r="A11" s="593"/>
      <c r="B11" s="593"/>
      <c r="C11" s="593"/>
      <c r="D11" s="593"/>
      <c r="E11" s="593"/>
      <c r="F11" s="593"/>
      <c r="G11" s="593"/>
      <c r="H11" s="632"/>
      <c r="I11" s="632"/>
    </row>
    <row r="12" spans="1:9" s="352" customFormat="1" ht="15.75" x14ac:dyDescent="0.25">
      <c r="A12" s="633"/>
      <c r="B12" s="633"/>
      <c r="C12" s="633"/>
      <c r="D12" s="633"/>
      <c r="E12" s="633"/>
      <c r="F12" s="633"/>
      <c r="G12" s="633"/>
      <c r="H12" s="633"/>
      <c r="I12" s="633"/>
    </row>
    <row r="13" spans="1:9" s="352" customFormat="1" ht="15.75" x14ac:dyDescent="0.25">
      <c r="A13" s="634"/>
      <c r="B13" s="634"/>
      <c r="C13" s="634"/>
      <c r="D13" s="634"/>
      <c r="E13" s="634"/>
      <c r="F13" s="634"/>
      <c r="G13" s="634"/>
      <c r="H13" s="634"/>
      <c r="I13" s="634"/>
    </row>
    <row r="14" spans="1:9" s="352" customFormat="1" ht="15.75" x14ac:dyDescent="0.25">
      <c r="A14" s="595"/>
      <c r="B14" s="595"/>
      <c r="C14" s="595"/>
      <c r="D14" s="595"/>
      <c r="E14" s="595"/>
      <c r="F14" s="595"/>
      <c r="G14" s="595"/>
      <c r="H14" s="595"/>
      <c r="I14" s="595"/>
    </row>
    <row r="15" spans="1:9" s="352" customFormat="1" ht="15.75" x14ac:dyDescent="0.25">
      <c r="A15" s="593"/>
      <c r="B15" s="593"/>
      <c r="C15" s="593"/>
      <c r="D15" s="593"/>
      <c r="E15" s="593"/>
      <c r="F15" s="593"/>
      <c r="G15" s="593"/>
      <c r="H15" s="593"/>
      <c r="I15" s="593"/>
    </row>
    <row r="16" spans="1:9" s="352" customFormat="1" ht="39.75" customHeight="1" x14ac:dyDescent="0.25">
      <c r="A16" s="635"/>
      <c r="B16" s="635"/>
      <c r="C16" s="636"/>
      <c r="D16" s="636"/>
      <c r="E16" s="636"/>
      <c r="F16" s="636"/>
      <c r="G16" s="636"/>
      <c r="H16" s="636"/>
      <c r="I16" s="637"/>
    </row>
    <row r="17" spans="1:233" ht="15.75" customHeight="1" x14ac:dyDescent="0.25">
      <c r="A17" s="643" t="s">
        <v>502</v>
      </c>
      <c r="B17" s="2599" t="s">
        <v>113</v>
      </c>
      <c r="C17" s="2602" t="s">
        <v>1275</v>
      </c>
      <c r="D17" s="2603"/>
      <c r="E17" s="2603"/>
      <c r="F17" s="2603"/>
      <c r="G17" s="2604"/>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53"/>
      <c r="DI17" s="353"/>
      <c r="DJ17" s="353"/>
      <c r="DK17" s="353"/>
      <c r="DL17" s="353"/>
      <c r="DM17" s="353"/>
      <c r="DN17" s="353"/>
      <c r="DO17" s="353"/>
      <c r="DP17" s="353"/>
      <c r="DQ17" s="353"/>
      <c r="DR17" s="353"/>
      <c r="DS17" s="353"/>
      <c r="DT17" s="353"/>
      <c r="DU17" s="353"/>
      <c r="DV17" s="353"/>
      <c r="DW17" s="353"/>
      <c r="DX17" s="353"/>
      <c r="DY17" s="353"/>
      <c r="DZ17" s="353"/>
      <c r="EA17" s="353"/>
      <c r="EB17" s="353"/>
      <c r="EC17" s="353"/>
      <c r="ED17" s="353"/>
      <c r="EE17" s="353"/>
      <c r="EF17" s="353"/>
      <c r="EG17" s="353"/>
      <c r="EH17" s="353"/>
      <c r="EI17" s="353"/>
      <c r="EJ17" s="353"/>
      <c r="EK17" s="353"/>
      <c r="EL17" s="353"/>
      <c r="EM17" s="353"/>
      <c r="EN17" s="353"/>
      <c r="EO17" s="353"/>
      <c r="EP17" s="353"/>
      <c r="EQ17" s="353"/>
      <c r="ER17" s="353"/>
      <c r="ES17" s="353"/>
      <c r="ET17" s="353"/>
      <c r="EU17" s="353"/>
      <c r="EV17" s="353"/>
      <c r="EW17" s="353"/>
      <c r="EX17" s="353"/>
      <c r="EY17" s="353"/>
      <c r="EZ17" s="353"/>
      <c r="FA17" s="353"/>
      <c r="FB17" s="353"/>
      <c r="FC17" s="353"/>
      <c r="FD17" s="353"/>
      <c r="FE17" s="353"/>
      <c r="FF17" s="353"/>
      <c r="FG17" s="353"/>
      <c r="FH17" s="353"/>
      <c r="FI17" s="353"/>
      <c r="FJ17" s="353"/>
      <c r="FK17" s="353"/>
      <c r="FL17" s="353"/>
      <c r="FM17" s="353"/>
      <c r="FN17" s="353"/>
      <c r="FO17" s="353"/>
      <c r="FP17" s="353"/>
      <c r="FQ17" s="353"/>
      <c r="FR17" s="353"/>
      <c r="FS17" s="353"/>
      <c r="FT17" s="353"/>
      <c r="FU17" s="353"/>
      <c r="FV17" s="353"/>
      <c r="FW17" s="353"/>
      <c r="FX17" s="353"/>
      <c r="FY17" s="353"/>
      <c r="FZ17" s="353"/>
      <c r="GA17" s="353"/>
      <c r="GB17" s="353"/>
      <c r="GC17" s="353"/>
      <c r="GD17" s="353"/>
      <c r="GE17" s="353"/>
      <c r="GF17" s="353"/>
      <c r="GG17" s="353"/>
      <c r="GH17" s="353"/>
      <c r="GI17" s="353"/>
      <c r="GJ17" s="353"/>
      <c r="GK17" s="353"/>
      <c r="GL17" s="353"/>
      <c r="GM17" s="353"/>
      <c r="GN17" s="353"/>
      <c r="GO17" s="353"/>
      <c r="GP17" s="353"/>
      <c r="GQ17" s="353"/>
      <c r="GR17" s="353"/>
      <c r="GS17" s="353"/>
      <c r="GT17" s="353"/>
      <c r="GU17" s="353"/>
      <c r="GV17" s="353"/>
      <c r="GW17" s="353"/>
      <c r="GX17" s="353"/>
      <c r="GY17" s="353"/>
      <c r="GZ17" s="353"/>
      <c r="HA17" s="353"/>
      <c r="HB17" s="353"/>
      <c r="HC17" s="353"/>
      <c r="HD17" s="353"/>
      <c r="HE17" s="353"/>
      <c r="HF17" s="353"/>
      <c r="HG17" s="353"/>
      <c r="HH17" s="353"/>
      <c r="HI17" s="353"/>
      <c r="HJ17" s="353"/>
      <c r="HK17" s="353"/>
      <c r="HL17" s="353"/>
      <c r="HM17" s="353"/>
      <c r="HN17" s="353"/>
      <c r="HO17" s="353"/>
      <c r="HP17" s="353"/>
      <c r="HQ17" s="353"/>
      <c r="HR17" s="353"/>
      <c r="HS17" s="353"/>
      <c r="HT17" s="353"/>
      <c r="HU17" s="353"/>
      <c r="HV17" s="353"/>
      <c r="HW17" s="353"/>
      <c r="HX17" s="353"/>
      <c r="HY17" s="353"/>
    </row>
    <row r="18" spans="1:233" ht="15" customHeight="1" x14ac:dyDescent="0.25">
      <c r="A18" s="643"/>
      <c r="B18" s="2600"/>
      <c r="C18" s="2599" t="s">
        <v>735</v>
      </c>
      <c r="D18" s="2599" t="s">
        <v>736</v>
      </c>
      <c r="E18" s="643" t="s">
        <v>737</v>
      </c>
      <c r="F18" s="643"/>
      <c r="G18" s="64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353"/>
      <c r="DG18" s="353"/>
      <c r="DH18" s="353"/>
      <c r="DI18" s="353"/>
      <c r="DJ18" s="353"/>
      <c r="DK18" s="353"/>
      <c r="DL18" s="353"/>
      <c r="DM18" s="353"/>
      <c r="DN18" s="353"/>
      <c r="DO18" s="353"/>
      <c r="DP18" s="353"/>
      <c r="DQ18" s="353"/>
      <c r="DR18" s="353"/>
      <c r="DS18" s="353"/>
      <c r="DT18" s="353"/>
      <c r="DU18" s="353"/>
      <c r="DV18" s="353"/>
      <c r="DW18" s="353"/>
      <c r="DX18" s="353"/>
      <c r="DY18" s="353"/>
      <c r="DZ18" s="353"/>
      <c r="EA18" s="353"/>
      <c r="EB18" s="353"/>
      <c r="EC18" s="353"/>
      <c r="ED18" s="353"/>
      <c r="EE18" s="353"/>
      <c r="EF18" s="353"/>
      <c r="EG18" s="353"/>
      <c r="EH18" s="353"/>
      <c r="EI18" s="353"/>
      <c r="EJ18" s="353"/>
      <c r="EK18" s="353"/>
      <c r="EL18" s="353"/>
      <c r="EM18" s="353"/>
      <c r="EN18" s="353"/>
      <c r="EO18" s="353"/>
      <c r="EP18" s="353"/>
      <c r="EQ18" s="353"/>
      <c r="ER18" s="353"/>
      <c r="ES18" s="353"/>
      <c r="ET18" s="353"/>
      <c r="EU18" s="353"/>
      <c r="EV18" s="353"/>
      <c r="EW18" s="353"/>
      <c r="EX18" s="353"/>
      <c r="EY18" s="353"/>
      <c r="EZ18" s="353"/>
      <c r="FA18" s="353"/>
      <c r="FB18" s="353"/>
      <c r="FC18" s="353"/>
      <c r="FD18" s="353"/>
      <c r="FE18" s="353"/>
      <c r="FF18" s="353"/>
      <c r="FG18" s="353"/>
      <c r="FH18" s="353"/>
      <c r="FI18" s="353"/>
      <c r="FJ18" s="353"/>
      <c r="FK18" s="353"/>
      <c r="FL18" s="353"/>
      <c r="FM18" s="353"/>
      <c r="FN18" s="353"/>
      <c r="FO18" s="353"/>
      <c r="FP18" s="353"/>
      <c r="FQ18" s="353"/>
      <c r="FR18" s="353"/>
      <c r="FS18" s="353"/>
      <c r="FT18" s="353"/>
      <c r="FU18" s="353"/>
      <c r="FV18" s="353"/>
      <c r="FW18" s="353"/>
      <c r="FX18" s="353"/>
      <c r="FY18" s="353"/>
      <c r="FZ18" s="353"/>
      <c r="GA18" s="353"/>
      <c r="GB18" s="353"/>
      <c r="GC18" s="353"/>
      <c r="GD18" s="353"/>
      <c r="GE18" s="353"/>
      <c r="GF18" s="353"/>
      <c r="GG18" s="353"/>
      <c r="GH18" s="353"/>
      <c r="GI18" s="353"/>
      <c r="GJ18" s="353"/>
      <c r="GK18" s="353"/>
      <c r="GL18" s="353"/>
      <c r="GM18" s="353"/>
      <c r="GN18" s="353"/>
      <c r="GO18" s="353"/>
      <c r="GP18" s="353"/>
      <c r="GQ18" s="353"/>
      <c r="GR18" s="353"/>
      <c r="GS18" s="353"/>
      <c r="GT18" s="353"/>
      <c r="GU18" s="353"/>
      <c r="GV18" s="353"/>
      <c r="GW18" s="353"/>
      <c r="GX18" s="353"/>
      <c r="GY18" s="353"/>
      <c r="GZ18" s="353"/>
      <c r="HA18" s="353"/>
      <c r="HB18" s="353"/>
      <c r="HC18" s="353"/>
      <c r="HD18" s="353"/>
      <c r="HE18" s="353"/>
      <c r="HF18" s="353"/>
      <c r="HG18" s="353"/>
      <c r="HH18" s="353"/>
      <c r="HI18" s="353"/>
      <c r="HJ18" s="353"/>
      <c r="HK18" s="353"/>
      <c r="HL18" s="353"/>
      <c r="HM18" s="353"/>
      <c r="HN18" s="353"/>
      <c r="HO18" s="353"/>
      <c r="HP18" s="353"/>
      <c r="HQ18" s="353"/>
      <c r="HR18" s="353"/>
      <c r="HS18" s="353"/>
      <c r="HT18" s="353"/>
      <c r="HU18" s="353"/>
      <c r="HV18" s="353"/>
      <c r="HW18" s="353"/>
      <c r="HX18" s="353"/>
      <c r="HY18" s="353"/>
    </row>
    <row r="19" spans="1:233" ht="45.75" customHeight="1" x14ac:dyDescent="0.25">
      <c r="A19" s="643"/>
      <c r="B19" s="2601"/>
      <c r="C19" s="2601"/>
      <c r="D19" s="2601"/>
      <c r="E19" s="646" t="s">
        <v>592</v>
      </c>
      <c r="F19" s="646" t="s">
        <v>1082</v>
      </c>
      <c r="G19" s="647" t="s">
        <v>997</v>
      </c>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3"/>
      <c r="DO19" s="353"/>
      <c r="DP19" s="353"/>
      <c r="DQ19" s="353"/>
      <c r="DR19" s="353"/>
      <c r="DS19" s="353"/>
      <c r="DT19" s="353"/>
      <c r="DU19" s="353"/>
      <c r="DV19" s="353"/>
      <c r="DW19" s="353"/>
      <c r="DX19" s="353"/>
      <c r="DY19" s="353"/>
      <c r="DZ19" s="353"/>
      <c r="EA19" s="353"/>
      <c r="EB19" s="353"/>
      <c r="EC19" s="353"/>
      <c r="ED19" s="353"/>
      <c r="EE19" s="353"/>
      <c r="EF19" s="353"/>
      <c r="EG19" s="353"/>
      <c r="EH19" s="353"/>
      <c r="EI19" s="353"/>
      <c r="EJ19" s="353"/>
      <c r="EK19" s="353"/>
      <c r="EL19" s="353"/>
      <c r="EM19" s="353"/>
      <c r="EN19" s="353"/>
      <c r="EO19" s="353"/>
      <c r="EP19" s="353"/>
      <c r="EQ19" s="353"/>
      <c r="ER19" s="353"/>
      <c r="ES19" s="353"/>
      <c r="ET19" s="353"/>
      <c r="EU19" s="353"/>
      <c r="EV19" s="353"/>
      <c r="EW19" s="353"/>
      <c r="EX19" s="353"/>
      <c r="EY19" s="353"/>
      <c r="EZ19" s="353"/>
      <c r="FA19" s="353"/>
      <c r="FB19" s="353"/>
      <c r="FC19" s="353"/>
      <c r="FD19" s="353"/>
      <c r="FE19" s="353"/>
      <c r="FF19" s="353"/>
      <c r="FG19" s="353"/>
      <c r="FH19" s="353"/>
      <c r="FI19" s="353"/>
      <c r="FJ19" s="353"/>
      <c r="FK19" s="353"/>
      <c r="FL19" s="353"/>
      <c r="FM19" s="353"/>
      <c r="FN19" s="353"/>
      <c r="FO19" s="353"/>
      <c r="FP19" s="353"/>
      <c r="FQ19" s="353"/>
      <c r="FR19" s="353"/>
      <c r="FS19" s="353"/>
      <c r="FT19" s="353"/>
      <c r="FU19" s="353"/>
      <c r="FV19" s="353"/>
      <c r="FW19" s="353"/>
      <c r="FX19" s="353"/>
      <c r="FY19" s="353"/>
      <c r="FZ19" s="353"/>
      <c r="GA19" s="353"/>
      <c r="GB19" s="353"/>
      <c r="GC19" s="353"/>
      <c r="GD19" s="353"/>
      <c r="GE19" s="353"/>
      <c r="GF19" s="353"/>
      <c r="GG19" s="353"/>
      <c r="GH19" s="353"/>
      <c r="GI19" s="353"/>
      <c r="GJ19" s="353"/>
      <c r="GK19" s="353"/>
      <c r="GL19" s="353"/>
      <c r="GM19" s="353"/>
      <c r="GN19" s="353"/>
      <c r="GO19" s="353"/>
      <c r="GP19" s="353"/>
      <c r="GQ19" s="353"/>
      <c r="GR19" s="353"/>
      <c r="GS19" s="353"/>
      <c r="GT19" s="353"/>
      <c r="GU19" s="353"/>
      <c r="GV19" s="353"/>
      <c r="GW19" s="353"/>
      <c r="GX19" s="353"/>
      <c r="GY19" s="353"/>
      <c r="GZ19" s="353"/>
      <c r="HA19" s="353"/>
      <c r="HB19" s="353"/>
      <c r="HC19" s="353"/>
      <c r="HD19" s="353"/>
      <c r="HE19" s="353"/>
      <c r="HF19" s="353"/>
      <c r="HG19" s="353"/>
      <c r="HH19" s="353"/>
      <c r="HI19" s="353"/>
      <c r="HJ19" s="353"/>
      <c r="HK19" s="353"/>
      <c r="HL19" s="353"/>
      <c r="HM19" s="353"/>
      <c r="HN19" s="353"/>
      <c r="HO19" s="353"/>
      <c r="HP19" s="353"/>
      <c r="HQ19" s="353"/>
      <c r="HR19" s="353"/>
      <c r="HS19" s="353"/>
      <c r="HT19" s="353"/>
      <c r="HU19" s="353"/>
      <c r="HV19" s="353"/>
      <c r="HW19" s="353"/>
      <c r="HX19" s="353"/>
      <c r="HY19" s="353"/>
    </row>
    <row r="20" spans="1:233" ht="48.75" customHeight="1" x14ac:dyDescent="0.25">
      <c r="A20" s="644">
        <v>1</v>
      </c>
      <c r="B20" s="645">
        <v>2</v>
      </c>
      <c r="C20" s="644">
        <v>3</v>
      </c>
      <c r="D20" s="645">
        <v>4</v>
      </c>
      <c r="E20" s="644">
        <v>5</v>
      </c>
      <c r="F20" s="645">
        <v>6</v>
      </c>
      <c r="G20" s="644">
        <v>7</v>
      </c>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53"/>
      <c r="CM20" s="353"/>
      <c r="CN20" s="353"/>
      <c r="CO20" s="353"/>
      <c r="CP20" s="353"/>
      <c r="CQ20" s="353"/>
      <c r="CR20" s="353"/>
      <c r="CS20" s="353"/>
      <c r="CT20" s="353"/>
      <c r="CU20" s="353"/>
      <c r="CV20" s="353"/>
      <c r="CW20" s="353"/>
      <c r="CX20" s="353"/>
      <c r="CY20" s="353"/>
      <c r="CZ20" s="353"/>
      <c r="DA20" s="353"/>
      <c r="DB20" s="353"/>
      <c r="DC20" s="353"/>
      <c r="DD20" s="353"/>
      <c r="DE20" s="353"/>
      <c r="DF20" s="353"/>
      <c r="DG20" s="353"/>
      <c r="DH20" s="353"/>
      <c r="DI20" s="353"/>
      <c r="DJ20" s="353"/>
      <c r="DK20" s="353"/>
      <c r="DL20" s="353"/>
      <c r="DM20" s="353"/>
      <c r="DN20" s="353"/>
      <c r="DO20" s="353"/>
      <c r="DP20" s="353"/>
      <c r="DQ20" s="353"/>
      <c r="DR20" s="353"/>
      <c r="DS20" s="353"/>
      <c r="DT20" s="353"/>
      <c r="DU20" s="353"/>
      <c r="DV20" s="353"/>
      <c r="DW20" s="353"/>
      <c r="DX20" s="353"/>
      <c r="DY20" s="353"/>
      <c r="DZ20" s="353"/>
      <c r="EA20" s="353"/>
      <c r="EB20" s="353"/>
      <c r="EC20" s="353"/>
      <c r="ED20" s="353"/>
      <c r="EE20" s="353"/>
      <c r="EF20" s="353"/>
      <c r="EG20" s="353"/>
      <c r="EH20" s="353"/>
      <c r="EI20" s="353"/>
      <c r="EJ20" s="353"/>
      <c r="EK20" s="353"/>
      <c r="EL20" s="353"/>
      <c r="EM20" s="353"/>
      <c r="EN20" s="353"/>
      <c r="EO20" s="353"/>
      <c r="EP20" s="353"/>
      <c r="EQ20" s="353"/>
      <c r="ER20" s="353"/>
      <c r="ES20" s="353"/>
      <c r="ET20" s="353"/>
      <c r="EU20" s="353"/>
      <c r="EV20" s="353"/>
      <c r="EW20" s="353"/>
      <c r="EX20" s="353"/>
      <c r="EY20" s="353"/>
      <c r="EZ20" s="353"/>
      <c r="FA20" s="353"/>
      <c r="FB20" s="353"/>
      <c r="FC20" s="353"/>
      <c r="FD20" s="353"/>
      <c r="FE20" s="353"/>
      <c r="FF20" s="353"/>
      <c r="FG20" s="353"/>
      <c r="FH20" s="353"/>
      <c r="FI20" s="353"/>
      <c r="FJ20" s="353"/>
      <c r="FK20" s="353"/>
      <c r="FL20" s="353"/>
      <c r="FM20" s="353"/>
      <c r="FN20" s="353"/>
      <c r="FO20" s="353"/>
      <c r="FP20" s="353"/>
      <c r="FQ20" s="353"/>
      <c r="FR20" s="353"/>
      <c r="FS20" s="353"/>
      <c r="FT20" s="353"/>
      <c r="FU20" s="353"/>
      <c r="FV20" s="353"/>
      <c r="FW20" s="353"/>
      <c r="FX20" s="353"/>
      <c r="FY20" s="353"/>
      <c r="FZ20" s="353"/>
      <c r="GA20" s="353"/>
      <c r="GB20" s="353"/>
      <c r="GC20" s="353"/>
      <c r="GD20" s="353"/>
      <c r="GE20" s="353"/>
      <c r="GF20" s="353"/>
      <c r="GG20" s="353"/>
      <c r="GH20" s="353"/>
      <c r="GI20" s="353"/>
      <c r="GJ20" s="353"/>
      <c r="GK20" s="353"/>
      <c r="GL20" s="353"/>
      <c r="GM20" s="353"/>
      <c r="GN20" s="353"/>
      <c r="GO20" s="353"/>
      <c r="GP20" s="353"/>
      <c r="GQ20" s="353"/>
      <c r="GR20" s="353"/>
      <c r="GS20" s="353"/>
      <c r="GT20" s="353"/>
      <c r="GU20" s="353"/>
      <c r="GV20" s="353"/>
      <c r="GW20" s="353"/>
      <c r="GX20" s="353"/>
      <c r="GY20" s="353"/>
      <c r="GZ20" s="353"/>
      <c r="HA20" s="353"/>
      <c r="HB20" s="353"/>
      <c r="HC20" s="353"/>
      <c r="HD20" s="353"/>
      <c r="HE20" s="353"/>
      <c r="HF20" s="353"/>
      <c r="HG20" s="353"/>
      <c r="HH20" s="353"/>
      <c r="HI20" s="353"/>
      <c r="HJ20" s="353"/>
      <c r="HK20" s="353"/>
      <c r="HL20" s="353"/>
      <c r="HM20" s="353"/>
      <c r="HN20" s="353"/>
      <c r="HO20" s="353"/>
      <c r="HP20" s="353"/>
      <c r="HQ20" s="353"/>
      <c r="HR20" s="353"/>
      <c r="HS20" s="353"/>
      <c r="HT20" s="353"/>
      <c r="HU20" s="353"/>
      <c r="HV20" s="353"/>
      <c r="HW20" s="353"/>
      <c r="HX20" s="353"/>
      <c r="HY20" s="353"/>
    </row>
    <row r="21" spans="1:233" ht="33" x14ac:dyDescent="0.25">
      <c r="A21" s="710" t="s">
        <v>1081</v>
      </c>
      <c r="B21" s="710" t="s">
        <v>1877</v>
      </c>
      <c r="C21" s="711"/>
      <c r="D21" s="711"/>
      <c r="E21" s="711"/>
      <c r="F21" s="711"/>
      <c r="G21" s="711"/>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53"/>
      <c r="CO21" s="353"/>
      <c r="CP21" s="353"/>
      <c r="CQ21" s="353"/>
      <c r="CR21" s="353"/>
      <c r="CS21" s="353"/>
      <c r="CT21" s="353"/>
      <c r="CU21" s="353"/>
      <c r="CV21" s="353"/>
      <c r="CW21" s="353"/>
      <c r="CX21" s="353"/>
      <c r="CY21" s="353"/>
      <c r="CZ21" s="353"/>
      <c r="DA21" s="353"/>
      <c r="DB21" s="353"/>
      <c r="DC21" s="353"/>
      <c r="DD21" s="353"/>
      <c r="DE21" s="353"/>
      <c r="DF21" s="353"/>
      <c r="DG21" s="353"/>
      <c r="DH21" s="353"/>
      <c r="DI21" s="353"/>
      <c r="DJ21" s="353"/>
      <c r="DK21" s="353"/>
      <c r="DL21" s="353"/>
      <c r="DM21" s="353"/>
      <c r="DN21" s="353"/>
      <c r="DO21" s="353"/>
      <c r="DP21" s="353"/>
      <c r="DQ21" s="353"/>
      <c r="DR21" s="353"/>
      <c r="DS21" s="353"/>
      <c r="DT21" s="353"/>
      <c r="DU21" s="353"/>
      <c r="DV21" s="353"/>
      <c r="DW21" s="353"/>
      <c r="DX21" s="353"/>
      <c r="DY21" s="353"/>
      <c r="DZ21" s="353"/>
      <c r="EA21" s="353"/>
      <c r="EB21" s="353"/>
      <c r="EC21" s="353"/>
      <c r="ED21" s="353"/>
      <c r="EE21" s="353"/>
      <c r="EF21" s="353"/>
      <c r="EG21" s="353"/>
      <c r="EH21" s="353"/>
      <c r="EI21" s="353"/>
      <c r="EJ21" s="353"/>
      <c r="EK21" s="353"/>
      <c r="EL21" s="353"/>
      <c r="EM21" s="353"/>
      <c r="EN21" s="353"/>
      <c r="EO21" s="353"/>
      <c r="EP21" s="353"/>
      <c r="EQ21" s="353"/>
      <c r="ER21" s="353"/>
      <c r="ES21" s="353"/>
      <c r="ET21" s="353"/>
      <c r="EU21" s="353"/>
      <c r="EV21" s="353"/>
      <c r="EW21" s="353"/>
      <c r="EX21" s="353"/>
      <c r="EY21" s="353"/>
      <c r="EZ21" s="353"/>
      <c r="FA21" s="353"/>
      <c r="FB21" s="353"/>
      <c r="FC21" s="353"/>
      <c r="FD21" s="353"/>
      <c r="FE21" s="353"/>
      <c r="FF21" s="353"/>
      <c r="FG21" s="353"/>
      <c r="FH21" s="353"/>
      <c r="FI21" s="353"/>
      <c r="FJ21" s="353"/>
      <c r="FK21" s="353"/>
      <c r="FL21" s="353"/>
      <c r="FM21" s="353"/>
      <c r="FN21" s="353"/>
      <c r="FO21" s="353"/>
      <c r="FP21" s="353"/>
      <c r="FQ21" s="353"/>
      <c r="FR21" s="353"/>
      <c r="FS21" s="353"/>
      <c r="FT21" s="353"/>
      <c r="FU21" s="353"/>
      <c r="FV21" s="353"/>
      <c r="FW21" s="353"/>
      <c r="FX21" s="353"/>
      <c r="FY21" s="353"/>
      <c r="FZ21" s="353"/>
      <c r="GA21" s="353"/>
      <c r="GB21" s="353"/>
      <c r="GC21" s="353"/>
      <c r="GD21" s="353"/>
      <c r="GE21" s="353"/>
      <c r="GF21" s="353"/>
      <c r="GG21" s="353"/>
      <c r="GH21" s="353"/>
      <c r="GI21" s="353"/>
      <c r="GJ21" s="353"/>
      <c r="GK21" s="353"/>
      <c r="GL21" s="353"/>
      <c r="GM21" s="353"/>
      <c r="GN21" s="353"/>
      <c r="GO21" s="353"/>
      <c r="GP21" s="353"/>
      <c r="GQ21" s="353"/>
      <c r="GR21" s="353"/>
      <c r="GS21" s="353"/>
      <c r="GT21" s="353"/>
      <c r="GU21" s="353"/>
      <c r="GV21" s="353"/>
      <c r="GW21" s="353"/>
      <c r="GX21" s="353"/>
      <c r="GY21" s="353"/>
      <c r="GZ21" s="353"/>
      <c r="HA21" s="353"/>
      <c r="HB21" s="353"/>
      <c r="HC21" s="353"/>
      <c r="HD21" s="353"/>
      <c r="HE21" s="353"/>
      <c r="HF21" s="353"/>
      <c r="HG21" s="353"/>
      <c r="HH21" s="353"/>
      <c r="HI21" s="353"/>
      <c r="HJ21" s="353"/>
      <c r="HK21" s="353"/>
      <c r="HL21" s="353"/>
      <c r="HM21" s="353"/>
      <c r="HN21" s="353"/>
      <c r="HO21" s="353"/>
      <c r="HP21" s="353"/>
      <c r="HQ21" s="353"/>
      <c r="HR21" s="353"/>
      <c r="HS21" s="353"/>
      <c r="HT21" s="353"/>
      <c r="HU21" s="353"/>
      <c r="HV21" s="353"/>
      <c r="HW21" s="353"/>
      <c r="HX21" s="353"/>
      <c r="HY21" s="353"/>
    </row>
    <row r="22" spans="1:233" ht="16.5" x14ac:dyDescent="0.25">
      <c r="A22" s="712" t="s">
        <v>738</v>
      </c>
      <c r="B22" s="713" t="s">
        <v>739</v>
      </c>
      <c r="C22" s="768">
        <f>SUM(C23:C40)</f>
        <v>10</v>
      </c>
      <c r="D22" s="769"/>
      <c r="E22" s="768">
        <f>CEILING(SUM(E23:E40),0.1)</f>
        <v>38.900000000000006</v>
      </c>
      <c r="F22" s="768">
        <f>SUM(F23:F40)</f>
        <v>0</v>
      </c>
      <c r="G22" s="768">
        <f>SUM(G23:G40)</f>
        <v>38.9</v>
      </c>
      <c r="H22" s="354"/>
      <c r="I22" s="354"/>
    </row>
    <row r="23" spans="1:233" ht="16.5" customHeight="1" x14ac:dyDescent="0.25">
      <c r="A23" s="714">
        <v>1</v>
      </c>
      <c r="B23" s="1988" t="s">
        <v>1878</v>
      </c>
      <c r="C23" s="1092">
        <v>10</v>
      </c>
      <c r="D23" s="1092">
        <v>3890</v>
      </c>
      <c r="E23" s="770">
        <f t="shared" ref="E23:E40" si="0">C23*D23/1000</f>
        <v>38.9</v>
      </c>
      <c r="F23" s="770"/>
      <c r="G23" s="770">
        <f t="shared" ref="G23:G40" si="1">F23+E23</f>
        <v>38.9</v>
      </c>
      <c r="H23" s="354"/>
      <c r="I23" s="354"/>
    </row>
    <row r="24" spans="1:233" ht="16.5" customHeight="1" x14ac:dyDescent="0.25">
      <c r="A24" s="714">
        <v>2</v>
      </c>
      <c r="B24" s="1988" t="s">
        <v>1879</v>
      </c>
      <c r="C24" s="1092"/>
      <c r="D24" s="1092"/>
      <c r="E24" s="770">
        <f t="shared" si="0"/>
        <v>0</v>
      </c>
      <c r="F24" s="770"/>
      <c r="G24" s="770">
        <f t="shared" si="1"/>
        <v>0</v>
      </c>
      <c r="H24" s="354"/>
      <c r="I24" s="354"/>
    </row>
    <row r="25" spans="1:233" ht="16.5" hidden="1" customHeight="1" x14ac:dyDescent="0.25">
      <c r="A25" s="714">
        <v>3</v>
      </c>
      <c r="B25" s="1753" t="s">
        <v>1693</v>
      </c>
      <c r="C25" s="1092"/>
      <c r="D25" s="1092"/>
      <c r="E25" s="770">
        <f t="shared" si="0"/>
        <v>0</v>
      </c>
      <c r="F25" s="770"/>
      <c r="G25" s="770">
        <f t="shared" si="1"/>
        <v>0</v>
      </c>
      <c r="H25" s="354"/>
      <c r="I25" s="354"/>
    </row>
    <row r="26" spans="1:233" ht="16.5" hidden="1" customHeight="1" x14ac:dyDescent="0.25">
      <c r="A26" s="714">
        <v>4</v>
      </c>
      <c r="B26" s="1753" t="s">
        <v>1694</v>
      </c>
      <c r="C26" s="1092"/>
      <c r="D26" s="1092"/>
      <c r="E26" s="770">
        <f t="shared" si="0"/>
        <v>0</v>
      </c>
      <c r="F26" s="770"/>
      <c r="G26" s="770">
        <f t="shared" si="1"/>
        <v>0</v>
      </c>
      <c r="H26" s="354"/>
      <c r="I26" s="354"/>
    </row>
    <row r="27" spans="1:233" ht="16.5" hidden="1" customHeight="1" x14ac:dyDescent="0.25">
      <c r="A27" s="714">
        <v>5</v>
      </c>
      <c r="B27" s="1753" t="s">
        <v>1695</v>
      </c>
      <c r="C27" s="1092"/>
      <c r="D27" s="1092"/>
      <c r="E27" s="770">
        <f t="shared" si="0"/>
        <v>0</v>
      </c>
      <c r="F27" s="770"/>
      <c r="G27" s="770">
        <f t="shared" si="1"/>
        <v>0</v>
      </c>
      <c r="H27" s="354"/>
      <c r="I27" s="354"/>
    </row>
    <row r="28" spans="1:233" ht="16.5" hidden="1" customHeight="1" x14ac:dyDescent="0.25">
      <c r="A28" s="714">
        <v>6</v>
      </c>
      <c r="B28" s="715"/>
      <c r="C28" s="770"/>
      <c r="D28" s="770"/>
      <c r="E28" s="770">
        <f t="shared" si="0"/>
        <v>0</v>
      </c>
      <c r="F28" s="770"/>
      <c r="G28" s="770">
        <f t="shared" si="1"/>
        <v>0</v>
      </c>
      <c r="H28" s="354"/>
      <c r="I28" s="354"/>
    </row>
    <row r="29" spans="1:233" ht="16.5" hidden="1" customHeight="1" x14ac:dyDescent="0.25">
      <c r="A29" s="714">
        <v>7</v>
      </c>
      <c r="B29" s="715"/>
      <c r="C29" s="770"/>
      <c r="D29" s="770"/>
      <c r="E29" s="770">
        <f t="shared" si="0"/>
        <v>0</v>
      </c>
      <c r="F29" s="770"/>
      <c r="G29" s="770">
        <f t="shared" si="1"/>
        <v>0</v>
      </c>
      <c r="H29" s="354"/>
      <c r="I29" s="354"/>
    </row>
    <row r="30" spans="1:233" ht="16.5" hidden="1" customHeight="1" x14ac:dyDescent="0.25">
      <c r="A30" s="714">
        <v>8</v>
      </c>
      <c r="B30" s="715"/>
      <c r="C30" s="770"/>
      <c r="D30" s="770"/>
      <c r="E30" s="770">
        <f t="shared" si="0"/>
        <v>0</v>
      </c>
      <c r="F30" s="770"/>
      <c r="G30" s="770">
        <f t="shared" si="1"/>
        <v>0</v>
      </c>
      <c r="H30" s="354"/>
      <c r="I30" s="354"/>
    </row>
    <row r="31" spans="1:233" ht="16.5" hidden="1" customHeight="1" x14ac:dyDescent="0.25">
      <c r="A31" s="714">
        <v>9</v>
      </c>
      <c r="B31" s="715"/>
      <c r="C31" s="770"/>
      <c r="D31" s="770"/>
      <c r="E31" s="770">
        <f t="shared" si="0"/>
        <v>0</v>
      </c>
      <c r="F31" s="770"/>
      <c r="G31" s="770">
        <f t="shared" si="1"/>
        <v>0</v>
      </c>
      <c r="H31" s="354"/>
      <c r="I31" s="354"/>
    </row>
    <row r="32" spans="1:233" ht="16.5" hidden="1" customHeight="1" x14ac:dyDescent="0.25">
      <c r="A32" s="714">
        <v>10</v>
      </c>
      <c r="B32" s="715"/>
      <c r="C32" s="770"/>
      <c r="D32" s="770"/>
      <c r="E32" s="770">
        <f t="shared" si="0"/>
        <v>0</v>
      </c>
      <c r="F32" s="770"/>
      <c r="G32" s="770">
        <f t="shared" si="1"/>
        <v>0</v>
      </c>
      <c r="H32" s="354"/>
      <c r="I32" s="354"/>
    </row>
    <row r="33" spans="1:9" ht="16.5" hidden="1" customHeight="1" x14ac:dyDescent="0.25">
      <c r="A33" s="714">
        <v>11</v>
      </c>
      <c r="B33" s="715"/>
      <c r="C33" s="770"/>
      <c r="D33" s="770"/>
      <c r="E33" s="770">
        <f t="shared" si="0"/>
        <v>0</v>
      </c>
      <c r="F33" s="770"/>
      <c r="G33" s="770">
        <f t="shared" si="1"/>
        <v>0</v>
      </c>
      <c r="H33" s="354"/>
      <c r="I33" s="354"/>
    </row>
    <row r="34" spans="1:9" ht="16.5" hidden="1" customHeight="1" x14ac:dyDescent="0.25">
      <c r="A34" s="714">
        <v>12</v>
      </c>
      <c r="B34" s="715"/>
      <c r="C34" s="770"/>
      <c r="D34" s="770"/>
      <c r="E34" s="770">
        <f t="shared" si="0"/>
        <v>0</v>
      </c>
      <c r="F34" s="770"/>
      <c r="G34" s="770">
        <f t="shared" si="1"/>
        <v>0</v>
      </c>
      <c r="H34" s="354"/>
      <c r="I34" s="354"/>
    </row>
    <row r="35" spans="1:9" ht="16.5" hidden="1" customHeight="1" x14ac:dyDescent="0.25">
      <c r="A35" s="714">
        <v>13</v>
      </c>
      <c r="B35" s="715"/>
      <c r="C35" s="770"/>
      <c r="D35" s="770"/>
      <c r="E35" s="770">
        <f t="shared" si="0"/>
        <v>0</v>
      </c>
      <c r="F35" s="770"/>
      <c r="G35" s="770">
        <f t="shared" si="1"/>
        <v>0</v>
      </c>
      <c r="H35" s="354"/>
      <c r="I35" s="354"/>
    </row>
    <row r="36" spans="1:9" ht="16.5" hidden="1" customHeight="1" x14ac:dyDescent="0.25">
      <c r="A36" s="714">
        <v>14</v>
      </c>
      <c r="B36" s="715"/>
      <c r="C36" s="770"/>
      <c r="D36" s="770"/>
      <c r="E36" s="770">
        <f t="shared" si="0"/>
        <v>0</v>
      </c>
      <c r="F36" s="770"/>
      <c r="G36" s="770">
        <f t="shared" si="1"/>
        <v>0</v>
      </c>
      <c r="H36" s="354"/>
      <c r="I36" s="354"/>
    </row>
    <row r="37" spans="1:9" ht="16.5" hidden="1" customHeight="1" x14ac:dyDescent="0.25">
      <c r="A37" s="714">
        <v>15</v>
      </c>
      <c r="B37" s="715"/>
      <c r="C37" s="770"/>
      <c r="D37" s="770"/>
      <c r="E37" s="770">
        <f t="shared" si="0"/>
        <v>0</v>
      </c>
      <c r="F37" s="770"/>
      <c r="G37" s="770">
        <f t="shared" si="1"/>
        <v>0</v>
      </c>
      <c r="H37" s="354"/>
      <c r="I37" s="354"/>
    </row>
    <row r="38" spans="1:9" ht="16.5" hidden="1" customHeight="1" x14ac:dyDescent="0.25">
      <c r="A38" s="714">
        <v>16</v>
      </c>
      <c r="B38" s="715"/>
      <c r="C38" s="770"/>
      <c r="D38" s="770"/>
      <c r="E38" s="770">
        <f t="shared" si="0"/>
        <v>0</v>
      </c>
      <c r="F38" s="770"/>
      <c r="G38" s="770">
        <f t="shared" si="1"/>
        <v>0</v>
      </c>
      <c r="H38" s="354"/>
      <c r="I38" s="354"/>
    </row>
    <row r="39" spans="1:9" ht="16.5" hidden="1" customHeight="1" x14ac:dyDescent="0.25">
      <c r="A39" s="714">
        <v>17</v>
      </c>
      <c r="B39" s="716"/>
      <c r="C39" s="770"/>
      <c r="D39" s="770"/>
      <c r="E39" s="770">
        <f t="shared" si="0"/>
        <v>0</v>
      </c>
      <c r="F39" s="770"/>
      <c r="G39" s="770">
        <f t="shared" si="1"/>
        <v>0</v>
      </c>
      <c r="H39" s="354"/>
      <c r="I39" s="354"/>
    </row>
    <row r="40" spans="1:9" ht="16.5" hidden="1" customHeight="1" x14ac:dyDescent="0.25">
      <c r="A40" s="714">
        <v>18</v>
      </c>
      <c r="B40" s="717"/>
      <c r="C40" s="770"/>
      <c r="D40" s="770"/>
      <c r="E40" s="770">
        <f t="shared" si="0"/>
        <v>0</v>
      </c>
      <c r="F40" s="770"/>
      <c r="G40" s="770">
        <f t="shared" si="1"/>
        <v>0</v>
      </c>
      <c r="H40" s="354"/>
      <c r="I40" s="354"/>
    </row>
    <row r="41" spans="1:9" ht="16.5" customHeight="1" x14ac:dyDescent="0.25">
      <c r="A41" s="712" t="s">
        <v>740</v>
      </c>
      <c r="B41" s="713" t="s">
        <v>741</v>
      </c>
      <c r="C41" s="768">
        <f>SUM(C42:C50)</f>
        <v>0</v>
      </c>
      <c r="D41" s="769"/>
      <c r="E41" s="768">
        <f>CEILING(SUM(E42:E50),0.1)</f>
        <v>0</v>
      </c>
      <c r="F41" s="768">
        <f>SUM(F42:F50)</f>
        <v>0</v>
      </c>
      <c r="G41" s="768">
        <f>SUM(G42:G50)</f>
        <v>0</v>
      </c>
      <c r="H41" s="354"/>
      <c r="I41" s="354"/>
    </row>
    <row r="42" spans="1:9" ht="16.5" hidden="1" customHeight="1" x14ac:dyDescent="0.25">
      <c r="A42" s="714">
        <v>1</v>
      </c>
      <c r="B42" s="716" t="s">
        <v>1151</v>
      </c>
      <c r="C42" s="770"/>
      <c r="D42" s="770"/>
      <c r="E42" s="770">
        <f t="shared" ref="E42:E50" si="2">C42*D42/1000</f>
        <v>0</v>
      </c>
      <c r="F42" s="770"/>
      <c r="G42" s="770">
        <f t="shared" ref="G42:G50" si="3">F42+E42</f>
        <v>0</v>
      </c>
      <c r="H42" s="354"/>
      <c r="I42" s="354"/>
    </row>
    <row r="43" spans="1:9" ht="16.5" hidden="1" customHeight="1" x14ac:dyDescent="0.25">
      <c r="A43" s="714">
        <v>2</v>
      </c>
      <c r="B43" s="715"/>
      <c r="C43" s="770"/>
      <c r="D43" s="770"/>
      <c r="E43" s="770">
        <f t="shared" si="2"/>
        <v>0</v>
      </c>
      <c r="F43" s="770"/>
      <c r="G43" s="770">
        <f t="shared" si="3"/>
        <v>0</v>
      </c>
      <c r="H43" s="354"/>
      <c r="I43" s="354"/>
    </row>
    <row r="44" spans="1:9" ht="16.5" hidden="1" customHeight="1" x14ac:dyDescent="0.25">
      <c r="A44" s="714">
        <v>3</v>
      </c>
      <c r="B44" s="715"/>
      <c r="C44" s="770"/>
      <c r="D44" s="770"/>
      <c r="E44" s="770">
        <f t="shared" si="2"/>
        <v>0</v>
      </c>
      <c r="F44" s="770"/>
      <c r="G44" s="770">
        <f t="shared" si="3"/>
        <v>0</v>
      </c>
      <c r="H44" s="354"/>
      <c r="I44" s="354"/>
    </row>
    <row r="45" spans="1:9" ht="16.5" hidden="1" customHeight="1" x14ac:dyDescent="0.25">
      <c r="A45" s="714">
        <v>4</v>
      </c>
      <c r="B45" s="715"/>
      <c r="C45" s="770"/>
      <c r="D45" s="770"/>
      <c r="E45" s="770">
        <f t="shared" si="2"/>
        <v>0</v>
      </c>
      <c r="F45" s="770"/>
      <c r="G45" s="770">
        <f t="shared" si="3"/>
        <v>0</v>
      </c>
      <c r="H45" s="354"/>
      <c r="I45" s="354"/>
    </row>
    <row r="46" spans="1:9" ht="16.5" hidden="1" customHeight="1" x14ac:dyDescent="0.25">
      <c r="A46" s="714">
        <v>5</v>
      </c>
      <c r="B46" s="715"/>
      <c r="C46" s="770"/>
      <c r="D46" s="770"/>
      <c r="E46" s="770">
        <f t="shared" si="2"/>
        <v>0</v>
      </c>
      <c r="F46" s="770"/>
      <c r="G46" s="770">
        <f t="shared" si="3"/>
        <v>0</v>
      </c>
      <c r="H46" s="354"/>
      <c r="I46" s="354"/>
    </row>
    <row r="47" spans="1:9" ht="16.5" hidden="1" customHeight="1" x14ac:dyDescent="0.25">
      <c r="A47" s="714">
        <v>6</v>
      </c>
      <c r="B47" s="715"/>
      <c r="C47" s="770"/>
      <c r="D47" s="770"/>
      <c r="E47" s="770">
        <f t="shared" si="2"/>
        <v>0</v>
      </c>
      <c r="F47" s="770"/>
      <c r="G47" s="770">
        <f t="shared" si="3"/>
        <v>0</v>
      </c>
      <c r="H47" s="354"/>
      <c r="I47" s="354"/>
    </row>
    <row r="48" spans="1:9" ht="16.5" hidden="1" customHeight="1" x14ac:dyDescent="0.25">
      <c r="A48" s="714">
        <v>7</v>
      </c>
      <c r="B48" s="715"/>
      <c r="C48" s="770"/>
      <c r="D48" s="770"/>
      <c r="E48" s="770">
        <f t="shared" si="2"/>
        <v>0</v>
      </c>
      <c r="F48" s="770"/>
      <c r="G48" s="770">
        <f t="shared" si="3"/>
        <v>0</v>
      </c>
      <c r="H48" s="354"/>
      <c r="I48" s="354"/>
    </row>
    <row r="49" spans="1:9" ht="16.5" hidden="1" customHeight="1" x14ac:dyDescent="0.25">
      <c r="A49" s="714">
        <v>8</v>
      </c>
      <c r="B49" s="715"/>
      <c r="C49" s="770"/>
      <c r="D49" s="770"/>
      <c r="E49" s="770">
        <f t="shared" si="2"/>
        <v>0</v>
      </c>
      <c r="F49" s="770"/>
      <c r="G49" s="770">
        <f t="shared" si="3"/>
        <v>0</v>
      </c>
      <c r="H49" s="354"/>
      <c r="I49" s="354"/>
    </row>
    <row r="50" spans="1:9" ht="16.5" hidden="1" customHeight="1" x14ac:dyDescent="0.25">
      <c r="A50" s="714">
        <v>9</v>
      </c>
      <c r="B50" s="715"/>
      <c r="C50" s="770"/>
      <c r="D50" s="770"/>
      <c r="E50" s="770">
        <f t="shared" si="2"/>
        <v>0</v>
      </c>
      <c r="F50" s="770"/>
      <c r="G50" s="770">
        <f t="shared" si="3"/>
        <v>0</v>
      </c>
      <c r="H50" s="354"/>
      <c r="I50" s="354"/>
    </row>
    <row r="51" spans="1:9" ht="16.5" customHeight="1" x14ac:dyDescent="0.25">
      <c r="A51" s="712" t="s">
        <v>742</v>
      </c>
      <c r="B51" s="713" t="s">
        <v>743</v>
      </c>
      <c r="C51" s="768">
        <f>SUM(C52:C71)</f>
        <v>1</v>
      </c>
      <c r="D51" s="769"/>
      <c r="E51" s="768">
        <f>CEILING(SUM(E52:E71),0.1)</f>
        <v>20</v>
      </c>
      <c r="F51" s="768">
        <f>SUM(F52:F70)</f>
        <v>0</v>
      </c>
      <c r="G51" s="768">
        <f>SUM(G52:G71)</f>
        <v>20</v>
      </c>
      <c r="H51" s="354"/>
      <c r="I51" s="354"/>
    </row>
    <row r="52" spans="1:9" ht="16.5" customHeight="1" x14ac:dyDescent="0.25">
      <c r="A52" s="714">
        <v>1</v>
      </c>
      <c r="B52" s="1989" t="s">
        <v>743</v>
      </c>
      <c r="C52" s="1092">
        <v>1</v>
      </c>
      <c r="D52" s="1092">
        <v>20000</v>
      </c>
      <c r="E52" s="770">
        <f t="shared" ref="E52:E71" si="4">C52*D52/1000</f>
        <v>20</v>
      </c>
      <c r="F52" s="770"/>
      <c r="G52" s="770">
        <f t="shared" ref="G52:G71" si="5">F52+E52</f>
        <v>20</v>
      </c>
      <c r="H52" s="354"/>
      <c r="I52" s="354"/>
    </row>
    <row r="53" spans="1:9" ht="16.5" hidden="1" customHeight="1" x14ac:dyDescent="0.25">
      <c r="A53" s="714">
        <v>2</v>
      </c>
      <c r="B53" s="718"/>
      <c r="C53" s="770"/>
      <c r="D53" s="770"/>
      <c r="E53" s="770">
        <f t="shared" si="4"/>
        <v>0</v>
      </c>
      <c r="F53" s="770"/>
      <c r="G53" s="770">
        <f t="shared" si="5"/>
        <v>0</v>
      </c>
      <c r="H53" s="354"/>
      <c r="I53" s="354"/>
    </row>
    <row r="54" spans="1:9" ht="16.5" hidden="1" customHeight="1" x14ac:dyDescent="0.25">
      <c r="A54" s="714">
        <v>3</v>
      </c>
      <c r="B54" s="718"/>
      <c r="C54" s="770"/>
      <c r="D54" s="770"/>
      <c r="E54" s="770">
        <f t="shared" si="4"/>
        <v>0</v>
      </c>
      <c r="F54" s="770"/>
      <c r="G54" s="770">
        <f t="shared" si="5"/>
        <v>0</v>
      </c>
      <c r="H54" s="354"/>
      <c r="I54" s="354"/>
    </row>
    <row r="55" spans="1:9" ht="16.5" hidden="1" customHeight="1" x14ac:dyDescent="0.25">
      <c r="A55" s="714">
        <v>4</v>
      </c>
      <c r="B55" s="718"/>
      <c r="C55" s="770"/>
      <c r="D55" s="770"/>
      <c r="E55" s="770">
        <f t="shared" si="4"/>
        <v>0</v>
      </c>
      <c r="F55" s="770"/>
      <c r="G55" s="770">
        <f t="shared" si="5"/>
        <v>0</v>
      </c>
      <c r="H55" s="354"/>
      <c r="I55" s="354"/>
    </row>
    <row r="56" spans="1:9" ht="16.5" hidden="1" customHeight="1" x14ac:dyDescent="0.25">
      <c r="A56" s="714">
        <v>5</v>
      </c>
      <c r="B56" s="718"/>
      <c r="C56" s="770"/>
      <c r="D56" s="770"/>
      <c r="E56" s="770">
        <f t="shared" si="4"/>
        <v>0</v>
      </c>
      <c r="F56" s="770"/>
      <c r="G56" s="770">
        <f t="shared" si="5"/>
        <v>0</v>
      </c>
      <c r="H56" s="354"/>
      <c r="I56" s="354"/>
    </row>
    <row r="57" spans="1:9" ht="16.5" hidden="1" customHeight="1" x14ac:dyDescent="0.25">
      <c r="A57" s="714">
        <v>6</v>
      </c>
      <c r="B57" s="718"/>
      <c r="C57" s="770"/>
      <c r="D57" s="770"/>
      <c r="E57" s="770">
        <f t="shared" si="4"/>
        <v>0</v>
      </c>
      <c r="F57" s="770"/>
      <c r="G57" s="770">
        <f t="shared" si="5"/>
        <v>0</v>
      </c>
      <c r="H57" s="354"/>
      <c r="I57" s="354"/>
    </row>
    <row r="58" spans="1:9" ht="16.5" hidden="1" customHeight="1" x14ac:dyDescent="0.25">
      <c r="A58" s="714">
        <v>7</v>
      </c>
      <c r="B58" s="718"/>
      <c r="C58" s="770"/>
      <c r="D58" s="770"/>
      <c r="E58" s="770">
        <f t="shared" si="4"/>
        <v>0</v>
      </c>
      <c r="F58" s="770"/>
      <c r="G58" s="770">
        <f t="shared" si="5"/>
        <v>0</v>
      </c>
      <c r="H58" s="354"/>
      <c r="I58" s="354"/>
    </row>
    <row r="59" spans="1:9" ht="16.5" hidden="1" customHeight="1" x14ac:dyDescent="0.25">
      <c r="A59" s="714">
        <v>8</v>
      </c>
      <c r="B59" s="718"/>
      <c r="C59" s="770"/>
      <c r="D59" s="770"/>
      <c r="E59" s="770">
        <f t="shared" si="4"/>
        <v>0</v>
      </c>
      <c r="F59" s="770"/>
      <c r="G59" s="770">
        <f t="shared" si="5"/>
        <v>0</v>
      </c>
      <c r="H59" s="354"/>
      <c r="I59" s="354"/>
    </row>
    <row r="60" spans="1:9" ht="16.5" hidden="1" customHeight="1" x14ac:dyDescent="0.25">
      <c r="A60" s="714">
        <v>9</v>
      </c>
      <c r="B60" s="718"/>
      <c r="C60" s="770"/>
      <c r="D60" s="770"/>
      <c r="E60" s="770">
        <f t="shared" si="4"/>
        <v>0</v>
      </c>
      <c r="F60" s="770"/>
      <c r="G60" s="770">
        <f t="shared" si="5"/>
        <v>0</v>
      </c>
      <c r="H60" s="354"/>
      <c r="I60" s="354"/>
    </row>
    <row r="61" spans="1:9" ht="16.5" hidden="1" customHeight="1" x14ac:dyDescent="0.25">
      <c r="A61" s="714">
        <v>10</v>
      </c>
      <c r="B61" s="718"/>
      <c r="C61" s="770"/>
      <c r="D61" s="770"/>
      <c r="E61" s="770">
        <f t="shared" si="4"/>
        <v>0</v>
      </c>
      <c r="F61" s="770"/>
      <c r="G61" s="770">
        <f t="shared" si="5"/>
        <v>0</v>
      </c>
      <c r="H61" s="354"/>
      <c r="I61" s="354"/>
    </row>
    <row r="62" spans="1:9" ht="16.5" hidden="1" customHeight="1" x14ac:dyDescent="0.25">
      <c r="A62" s="714">
        <v>11</v>
      </c>
      <c r="B62" s="718"/>
      <c r="C62" s="770"/>
      <c r="D62" s="770"/>
      <c r="E62" s="770">
        <f t="shared" si="4"/>
        <v>0</v>
      </c>
      <c r="F62" s="770"/>
      <c r="G62" s="770">
        <f t="shared" si="5"/>
        <v>0</v>
      </c>
      <c r="H62" s="354"/>
      <c r="I62" s="354"/>
    </row>
    <row r="63" spans="1:9" ht="16.5" hidden="1" customHeight="1" x14ac:dyDescent="0.25">
      <c r="A63" s="714">
        <v>12</v>
      </c>
      <c r="B63" s="718"/>
      <c r="C63" s="770"/>
      <c r="D63" s="770"/>
      <c r="E63" s="770">
        <f t="shared" si="4"/>
        <v>0</v>
      </c>
      <c r="F63" s="770"/>
      <c r="G63" s="770">
        <f t="shared" si="5"/>
        <v>0</v>
      </c>
      <c r="H63" s="354"/>
      <c r="I63" s="354"/>
    </row>
    <row r="64" spans="1:9" ht="16.5" hidden="1" customHeight="1" x14ac:dyDescent="0.25">
      <c r="A64" s="714">
        <v>13</v>
      </c>
      <c r="B64" s="718"/>
      <c r="C64" s="770"/>
      <c r="D64" s="770"/>
      <c r="E64" s="770">
        <f t="shared" si="4"/>
        <v>0</v>
      </c>
      <c r="F64" s="770"/>
      <c r="G64" s="770">
        <f t="shared" si="5"/>
        <v>0</v>
      </c>
      <c r="H64" s="354"/>
      <c r="I64" s="354"/>
    </row>
    <row r="65" spans="1:9" ht="16.5" hidden="1" customHeight="1" x14ac:dyDescent="0.25">
      <c r="A65" s="714">
        <v>14</v>
      </c>
      <c r="B65" s="718"/>
      <c r="C65" s="770"/>
      <c r="D65" s="770"/>
      <c r="E65" s="770">
        <f t="shared" si="4"/>
        <v>0</v>
      </c>
      <c r="F65" s="770"/>
      <c r="G65" s="770">
        <f t="shared" si="5"/>
        <v>0</v>
      </c>
      <c r="H65" s="354"/>
      <c r="I65" s="354"/>
    </row>
    <row r="66" spans="1:9" ht="16.5" hidden="1" customHeight="1" x14ac:dyDescent="0.25">
      <c r="A66" s="714">
        <v>15</v>
      </c>
      <c r="B66" s="718"/>
      <c r="C66" s="770"/>
      <c r="D66" s="770"/>
      <c r="E66" s="770">
        <f t="shared" si="4"/>
        <v>0</v>
      </c>
      <c r="F66" s="770"/>
      <c r="G66" s="770">
        <f t="shared" si="5"/>
        <v>0</v>
      </c>
      <c r="H66" s="354"/>
      <c r="I66" s="354"/>
    </row>
    <row r="67" spans="1:9" ht="16.5" hidden="1" customHeight="1" x14ac:dyDescent="0.25">
      <c r="A67" s="714">
        <v>16</v>
      </c>
      <c r="B67" s="718"/>
      <c r="C67" s="770"/>
      <c r="D67" s="770"/>
      <c r="E67" s="770">
        <f t="shared" si="4"/>
        <v>0</v>
      </c>
      <c r="F67" s="770"/>
      <c r="G67" s="770">
        <f t="shared" si="5"/>
        <v>0</v>
      </c>
      <c r="H67" s="354"/>
      <c r="I67" s="354"/>
    </row>
    <row r="68" spans="1:9" ht="16.5" hidden="1" customHeight="1" x14ac:dyDescent="0.25">
      <c r="A68" s="714">
        <v>17</v>
      </c>
      <c r="B68" s="717"/>
      <c r="C68" s="770"/>
      <c r="D68" s="770"/>
      <c r="E68" s="770">
        <f t="shared" si="4"/>
        <v>0</v>
      </c>
      <c r="F68" s="770"/>
      <c r="G68" s="770">
        <f t="shared" si="5"/>
        <v>0</v>
      </c>
      <c r="H68" s="354"/>
      <c r="I68" s="354"/>
    </row>
    <row r="69" spans="1:9" ht="16.5" hidden="1" customHeight="1" x14ac:dyDescent="0.25">
      <c r="A69" s="714">
        <v>18</v>
      </c>
      <c r="B69" s="717"/>
      <c r="C69" s="770"/>
      <c r="D69" s="770"/>
      <c r="E69" s="770">
        <f t="shared" si="4"/>
        <v>0</v>
      </c>
      <c r="F69" s="770"/>
      <c r="G69" s="770">
        <f t="shared" si="5"/>
        <v>0</v>
      </c>
      <c r="H69" s="354"/>
      <c r="I69" s="354"/>
    </row>
    <row r="70" spans="1:9" ht="16.5" hidden="1" customHeight="1" x14ac:dyDescent="0.25">
      <c r="A70" s="714">
        <v>19</v>
      </c>
      <c r="B70" s="717"/>
      <c r="C70" s="770"/>
      <c r="D70" s="770"/>
      <c r="E70" s="770">
        <f t="shared" si="4"/>
        <v>0</v>
      </c>
      <c r="F70" s="770"/>
      <c r="G70" s="770">
        <f t="shared" si="5"/>
        <v>0</v>
      </c>
      <c r="H70" s="354"/>
      <c r="I70" s="354"/>
    </row>
    <row r="71" spans="1:9" ht="16.5" hidden="1" customHeight="1" x14ac:dyDescent="0.25">
      <c r="A71" s="714">
        <v>20</v>
      </c>
      <c r="B71" s="771"/>
      <c r="C71" s="770"/>
      <c r="D71" s="770"/>
      <c r="E71" s="770">
        <f t="shared" si="4"/>
        <v>0</v>
      </c>
      <c r="F71" s="770"/>
      <c r="G71" s="770">
        <f t="shared" si="5"/>
        <v>0</v>
      </c>
      <c r="H71" s="354"/>
      <c r="I71" s="354"/>
    </row>
    <row r="72" spans="1:9" ht="16.5" customHeight="1" x14ac:dyDescent="0.25">
      <c r="A72" s="712" t="s">
        <v>744</v>
      </c>
      <c r="B72" s="713" t="s">
        <v>745</v>
      </c>
      <c r="C72" s="768">
        <f>SUM(C73:C89)</f>
        <v>0</v>
      </c>
      <c r="D72" s="769"/>
      <c r="E72" s="768">
        <f>CEILING(SUM(E73:E89),0.1)</f>
        <v>0</v>
      </c>
      <c r="F72" s="768">
        <f>SUM(F73:F89)</f>
        <v>0</v>
      </c>
      <c r="G72" s="768">
        <f>SUM(G73:G89)</f>
        <v>0</v>
      </c>
      <c r="H72" s="354"/>
      <c r="I72" s="354"/>
    </row>
    <row r="73" spans="1:9" ht="16.5" hidden="1" customHeight="1" x14ac:dyDescent="0.25">
      <c r="A73" s="714">
        <v>1</v>
      </c>
      <c r="B73" s="719" t="s">
        <v>745</v>
      </c>
      <c r="C73" s="770"/>
      <c r="D73" s="770"/>
      <c r="E73" s="770">
        <f t="shared" ref="E73:E89" si="6">C73*D73/1000</f>
        <v>0</v>
      </c>
      <c r="F73" s="770"/>
      <c r="G73" s="770">
        <f t="shared" ref="G73:G89" si="7">F73+E73</f>
        <v>0</v>
      </c>
      <c r="H73" s="354"/>
      <c r="I73" s="354"/>
    </row>
    <row r="74" spans="1:9" ht="16.5" hidden="1" customHeight="1" x14ac:dyDescent="0.25">
      <c r="A74" s="714">
        <v>2</v>
      </c>
      <c r="B74" s="717" t="s">
        <v>1191</v>
      </c>
      <c r="C74" s="770"/>
      <c r="D74" s="770"/>
      <c r="E74" s="770">
        <f t="shared" si="6"/>
        <v>0</v>
      </c>
      <c r="F74" s="770"/>
      <c r="G74" s="770">
        <f t="shared" si="7"/>
        <v>0</v>
      </c>
      <c r="H74" s="354"/>
      <c r="I74" s="354"/>
    </row>
    <row r="75" spans="1:9" ht="16.5" hidden="1" customHeight="1" x14ac:dyDescent="0.25">
      <c r="A75" s="714">
        <v>3</v>
      </c>
      <c r="B75" s="717" t="s">
        <v>1192</v>
      </c>
      <c r="C75" s="770"/>
      <c r="D75" s="770"/>
      <c r="E75" s="770">
        <f t="shared" si="6"/>
        <v>0</v>
      </c>
      <c r="F75" s="770"/>
      <c r="G75" s="770">
        <f t="shared" si="7"/>
        <v>0</v>
      </c>
      <c r="H75" s="354"/>
      <c r="I75" s="354"/>
    </row>
    <row r="76" spans="1:9" ht="16.5" hidden="1" customHeight="1" x14ac:dyDescent="0.25">
      <c r="A76" s="714">
        <v>4</v>
      </c>
      <c r="B76" s="718"/>
      <c r="C76" s="770"/>
      <c r="D76" s="770"/>
      <c r="E76" s="770">
        <f t="shared" si="6"/>
        <v>0</v>
      </c>
      <c r="F76" s="770"/>
      <c r="G76" s="770">
        <f t="shared" si="7"/>
        <v>0</v>
      </c>
      <c r="H76" s="354"/>
      <c r="I76" s="354"/>
    </row>
    <row r="77" spans="1:9" ht="16.5" hidden="1" customHeight="1" x14ac:dyDescent="0.25">
      <c r="A77" s="714">
        <v>5</v>
      </c>
      <c r="B77" s="718"/>
      <c r="C77" s="770"/>
      <c r="D77" s="770"/>
      <c r="E77" s="770">
        <f t="shared" si="6"/>
        <v>0</v>
      </c>
      <c r="F77" s="770"/>
      <c r="G77" s="770">
        <f t="shared" si="7"/>
        <v>0</v>
      </c>
      <c r="H77" s="354"/>
      <c r="I77" s="354"/>
    </row>
    <row r="78" spans="1:9" ht="16.5" hidden="1" customHeight="1" x14ac:dyDescent="0.25">
      <c r="A78" s="714">
        <v>6</v>
      </c>
      <c r="B78" s="718"/>
      <c r="C78" s="770"/>
      <c r="D78" s="770"/>
      <c r="E78" s="770">
        <f t="shared" si="6"/>
        <v>0</v>
      </c>
      <c r="F78" s="770"/>
      <c r="G78" s="770">
        <f t="shared" si="7"/>
        <v>0</v>
      </c>
      <c r="H78" s="354"/>
      <c r="I78" s="354"/>
    </row>
    <row r="79" spans="1:9" ht="14.45" hidden="1" customHeight="1" x14ac:dyDescent="0.25">
      <c r="A79" s="714">
        <v>7</v>
      </c>
      <c r="B79" s="718"/>
      <c r="C79" s="770"/>
      <c r="D79" s="770"/>
      <c r="E79" s="770">
        <f t="shared" si="6"/>
        <v>0</v>
      </c>
      <c r="F79" s="770"/>
      <c r="G79" s="770">
        <f t="shared" si="7"/>
        <v>0</v>
      </c>
      <c r="H79" s="354"/>
      <c r="I79" s="354"/>
    </row>
    <row r="80" spans="1:9" ht="16.5" hidden="1" customHeight="1" x14ac:dyDescent="0.25">
      <c r="A80" s="714">
        <v>8</v>
      </c>
      <c r="B80" s="718"/>
      <c r="C80" s="770"/>
      <c r="D80" s="770"/>
      <c r="E80" s="770">
        <f t="shared" si="6"/>
        <v>0</v>
      </c>
      <c r="F80" s="770"/>
      <c r="G80" s="770">
        <f t="shared" si="7"/>
        <v>0</v>
      </c>
      <c r="H80" s="354"/>
      <c r="I80" s="354"/>
    </row>
    <row r="81" spans="1:9" ht="16.5" hidden="1" customHeight="1" x14ac:dyDescent="0.25">
      <c r="A81" s="714">
        <v>9</v>
      </c>
      <c r="B81" s="718"/>
      <c r="C81" s="770"/>
      <c r="D81" s="770"/>
      <c r="E81" s="770">
        <f t="shared" si="6"/>
        <v>0</v>
      </c>
      <c r="F81" s="770"/>
      <c r="G81" s="770">
        <f t="shared" si="7"/>
        <v>0</v>
      </c>
      <c r="H81" s="354"/>
      <c r="I81" s="354"/>
    </row>
    <row r="82" spans="1:9" ht="16.5" hidden="1" customHeight="1" x14ac:dyDescent="0.25">
      <c r="A82" s="714">
        <v>10</v>
      </c>
      <c r="B82" s="718"/>
      <c r="C82" s="770"/>
      <c r="D82" s="770"/>
      <c r="E82" s="770">
        <f t="shared" si="6"/>
        <v>0</v>
      </c>
      <c r="F82" s="770"/>
      <c r="G82" s="770">
        <f t="shared" si="7"/>
        <v>0</v>
      </c>
      <c r="H82" s="354"/>
      <c r="I82" s="354"/>
    </row>
    <row r="83" spans="1:9" ht="16.5" hidden="1" customHeight="1" x14ac:dyDescent="0.25">
      <c r="A83" s="714">
        <v>11</v>
      </c>
      <c r="B83" s="718"/>
      <c r="C83" s="770"/>
      <c r="D83" s="770"/>
      <c r="E83" s="770">
        <f t="shared" si="6"/>
        <v>0</v>
      </c>
      <c r="F83" s="770"/>
      <c r="G83" s="770">
        <f t="shared" si="7"/>
        <v>0</v>
      </c>
      <c r="H83" s="354"/>
      <c r="I83" s="354"/>
    </row>
    <row r="84" spans="1:9" ht="16.5" hidden="1" customHeight="1" x14ac:dyDescent="0.25">
      <c r="A84" s="714">
        <v>12</v>
      </c>
      <c r="B84" s="718"/>
      <c r="C84" s="770"/>
      <c r="D84" s="770"/>
      <c r="E84" s="770">
        <f t="shared" si="6"/>
        <v>0</v>
      </c>
      <c r="F84" s="770"/>
      <c r="G84" s="770">
        <f t="shared" si="7"/>
        <v>0</v>
      </c>
      <c r="H84" s="354"/>
      <c r="I84" s="354"/>
    </row>
    <row r="85" spans="1:9" ht="16.5" hidden="1" customHeight="1" x14ac:dyDescent="0.25">
      <c r="A85" s="714">
        <v>13</v>
      </c>
      <c r="B85" s="718"/>
      <c r="C85" s="770"/>
      <c r="D85" s="770"/>
      <c r="E85" s="770">
        <f t="shared" si="6"/>
        <v>0</v>
      </c>
      <c r="F85" s="770"/>
      <c r="G85" s="770">
        <f t="shared" si="7"/>
        <v>0</v>
      </c>
      <c r="H85" s="354"/>
      <c r="I85" s="354"/>
    </row>
    <row r="86" spans="1:9" ht="16.5" hidden="1" customHeight="1" x14ac:dyDescent="0.25">
      <c r="A86" s="714">
        <v>14</v>
      </c>
      <c r="B86" s="718"/>
      <c r="C86" s="770"/>
      <c r="D86" s="770"/>
      <c r="E86" s="770">
        <f t="shared" si="6"/>
        <v>0</v>
      </c>
      <c r="F86" s="770"/>
      <c r="G86" s="770">
        <f t="shared" si="7"/>
        <v>0</v>
      </c>
      <c r="H86" s="354"/>
      <c r="I86" s="354"/>
    </row>
    <row r="87" spans="1:9" ht="16.5" hidden="1" customHeight="1" x14ac:dyDescent="0.25">
      <c r="A87" s="714">
        <v>15</v>
      </c>
      <c r="B87" s="718"/>
      <c r="C87" s="770"/>
      <c r="D87" s="770"/>
      <c r="E87" s="770">
        <f t="shared" si="6"/>
        <v>0</v>
      </c>
      <c r="F87" s="770"/>
      <c r="G87" s="770">
        <f t="shared" si="7"/>
        <v>0</v>
      </c>
      <c r="H87" s="354"/>
      <c r="I87" s="354"/>
    </row>
    <row r="88" spans="1:9" ht="16.5" hidden="1" customHeight="1" x14ac:dyDescent="0.25">
      <c r="A88" s="714">
        <v>16</v>
      </c>
      <c r="B88" s="718"/>
      <c r="C88" s="770"/>
      <c r="D88" s="770"/>
      <c r="E88" s="770">
        <f t="shared" si="6"/>
        <v>0</v>
      </c>
      <c r="F88" s="770"/>
      <c r="G88" s="770">
        <f t="shared" si="7"/>
        <v>0</v>
      </c>
      <c r="H88" s="354"/>
      <c r="I88" s="354"/>
    </row>
    <row r="89" spans="1:9" ht="16.5" hidden="1" customHeight="1" x14ac:dyDescent="0.25">
      <c r="A89" s="714">
        <v>17</v>
      </c>
      <c r="B89" s="717"/>
      <c r="C89" s="770"/>
      <c r="D89" s="770"/>
      <c r="E89" s="770">
        <f t="shared" si="6"/>
        <v>0</v>
      </c>
      <c r="F89" s="770"/>
      <c r="G89" s="770">
        <f t="shared" si="7"/>
        <v>0</v>
      </c>
      <c r="H89" s="354"/>
      <c r="I89" s="354"/>
    </row>
    <row r="90" spans="1:9" ht="16.5" customHeight="1" x14ac:dyDescent="0.25">
      <c r="A90" s="712" t="s">
        <v>746</v>
      </c>
      <c r="B90" s="713" t="s">
        <v>747</v>
      </c>
      <c r="C90" s="768">
        <f>SUM(C91:C121)</f>
        <v>0</v>
      </c>
      <c r="D90" s="769"/>
      <c r="E90" s="768">
        <f>CEILING(SUM(E91:E121),0.1)</f>
        <v>0</v>
      </c>
      <c r="F90" s="768">
        <f>SUM(F91:F121)</f>
        <v>0</v>
      </c>
      <c r="G90" s="768">
        <f>SUM(G91:G121)</f>
        <v>0</v>
      </c>
      <c r="H90" s="354"/>
      <c r="I90" s="354"/>
    </row>
    <row r="91" spans="1:9" ht="16.5" hidden="1" customHeight="1" x14ac:dyDescent="0.25">
      <c r="A91" s="714">
        <v>1</v>
      </c>
      <c r="B91" s="719" t="s">
        <v>1152</v>
      </c>
      <c r="C91" s="770"/>
      <c r="D91" s="770"/>
      <c r="E91" s="770">
        <f t="shared" ref="E91:E121" si="8">C91*D91/1000</f>
        <v>0</v>
      </c>
      <c r="F91" s="770"/>
      <c r="G91" s="770">
        <f t="shared" ref="G91:G121" si="9">F91+E91</f>
        <v>0</v>
      </c>
      <c r="H91" s="354"/>
      <c r="I91" s="354"/>
    </row>
    <row r="92" spans="1:9" ht="16.5" hidden="1" customHeight="1" x14ac:dyDescent="0.25">
      <c r="A92" s="714">
        <v>2</v>
      </c>
      <c r="B92" s="719" t="s">
        <v>1153</v>
      </c>
      <c r="C92" s="770"/>
      <c r="D92" s="770"/>
      <c r="E92" s="770">
        <f t="shared" si="8"/>
        <v>0</v>
      </c>
      <c r="F92" s="770"/>
      <c r="G92" s="770">
        <f t="shared" si="9"/>
        <v>0</v>
      </c>
      <c r="H92" s="354"/>
      <c r="I92" s="354"/>
    </row>
    <row r="93" spans="1:9" ht="16.5" hidden="1" customHeight="1" x14ac:dyDescent="0.25">
      <c r="A93" s="714">
        <v>3</v>
      </c>
      <c r="B93" s="719" t="s">
        <v>1154</v>
      </c>
      <c r="C93" s="770"/>
      <c r="D93" s="770"/>
      <c r="E93" s="770">
        <f t="shared" si="8"/>
        <v>0</v>
      </c>
      <c r="F93" s="770"/>
      <c r="G93" s="770">
        <f t="shared" si="9"/>
        <v>0</v>
      </c>
      <c r="H93" s="354"/>
      <c r="I93" s="354"/>
    </row>
    <row r="94" spans="1:9" ht="16.5" hidden="1" customHeight="1" x14ac:dyDescent="0.25">
      <c r="A94" s="714">
        <v>4</v>
      </c>
      <c r="B94" s="719" t="s">
        <v>1155</v>
      </c>
      <c r="C94" s="770"/>
      <c r="D94" s="770"/>
      <c r="E94" s="770">
        <f t="shared" si="8"/>
        <v>0</v>
      </c>
      <c r="F94" s="770"/>
      <c r="G94" s="770">
        <f t="shared" si="9"/>
        <v>0</v>
      </c>
      <c r="H94" s="354"/>
      <c r="I94" s="354"/>
    </row>
    <row r="95" spans="1:9" ht="16.5" hidden="1" customHeight="1" x14ac:dyDescent="0.25">
      <c r="A95" s="714">
        <v>5</v>
      </c>
      <c r="B95" s="719" t="s">
        <v>1193</v>
      </c>
      <c r="C95" s="770"/>
      <c r="D95" s="770"/>
      <c r="E95" s="770">
        <f t="shared" si="8"/>
        <v>0</v>
      </c>
      <c r="F95" s="770"/>
      <c r="G95" s="770">
        <f t="shared" si="9"/>
        <v>0</v>
      </c>
      <c r="H95" s="354"/>
      <c r="I95" s="354"/>
    </row>
    <row r="96" spans="1:9" ht="16.5" hidden="1" customHeight="1" x14ac:dyDescent="0.25">
      <c r="A96" s="714">
        <v>6</v>
      </c>
      <c r="B96" s="719" t="s">
        <v>1194</v>
      </c>
      <c r="C96" s="770"/>
      <c r="D96" s="770"/>
      <c r="E96" s="770">
        <f t="shared" si="8"/>
        <v>0</v>
      </c>
      <c r="F96" s="770"/>
      <c r="G96" s="770">
        <f t="shared" si="9"/>
        <v>0</v>
      </c>
      <c r="H96" s="354"/>
      <c r="I96" s="354"/>
    </row>
    <row r="97" spans="1:9" ht="16.5" hidden="1" customHeight="1" x14ac:dyDescent="0.25">
      <c r="A97" s="714">
        <v>7</v>
      </c>
      <c r="B97" s="719" t="s">
        <v>1195</v>
      </c>
      <c r="C97" s="770"/>
      <c r="D97" s="770"/>
      <c r="E97" s="770">
        <f t="shared" si="8"/>
        <v>0</v>
      </c>
      <c r="F97" s="770"/>
      <c r="G97" s="770">
        <f t="shared" si="9"/>
        <v>0</v>
      </c>
      <c r="H97" s="354"/>
      <c r="I97" s="354"/>
    </row>
    <row r="98" spans="1:9" ht="16.5" hidden="1" customHeight="1" x14ac:dyDescent="0.25">
      <c r="A98" s="714">
        <v>8</v>
      </c>
      <c r="B98" s="719" t="s">
        <v>1196</v>
      </c>
      <c r="C98" s="770"/>
      <c r="D98" s="770"/>
      <c r="E98" s="770">
        <f t="shared" si="8"/>
        <v>0</v>
      </c>
      <c r="F98" s="770"/>
      <c r="G98" s="770">
        <f t="shared" si="9"/>
        <v>0</v>
      </c>
      <c r="H98" s="354"/>
      <c r="I98" s="354"/>
    </row>
    <row r="99" spans="1:9" ht="16.5" hidden="1" customHeight="1" x14ac:dyDescent="0.25">
      <c r="A99" s="714">
        <v>9</v>
      </c>
      <c r="B99" s="719" t="s">
        <v>1197</v>
      </c>
      <c r="C99" s="770"/>
      <c r="D99" s="770"/>
      <c r="E99" s="770">
        <f t="shared" si="8"/>
        <v>0</v>
      </c>
      <c r="F99" s="770"/>
      <c r="G99" s="770">
        <f t="shared" si="9"/>
        <v>0</v>
      </c>
      <c r="H99" s="354"/>
      <c r="I99" s="354"/>
    </row>
    <row r="100" spans="1:9" ht="16.5" hidden="1" customHeight="1" x14ac:dyDescent="0.25">
      <c r="A100" s="714">
        <v>10</v>
      </c>
      <c r="B100" s="719" t="s">
        <v>1198</v>
      </c>
      <c r="C100" s="770"/>
      <c r="D100" s="770"/>
      <c r="E100" s="770">
        <f t="shared" si="8"/>
        <v>0</v>
      </c>
      <c r="F100" s="770"/>
      <c r="G100" s="770">
        <f t="shared" si="9"/>
        <v>0</v>
      </c>
      <c r="H100" s="354"/>
      <c r="I100" s="354"/>
    </row>
    <row r="101" spans="1:9" ht="16.5" hidden="1" customHeight="1" x14ac:dyDescent="0.25">
      <c r="A101" s="714">
        <v>11</v>
      </c>
      <c r="B101" s="719" t="s">
        <v>1199</v>
      </c>
      <c r="C101" s="770"/>
      <c r="D101" s="770"/>
      <c r="E101" s="770">
        <f t="shared" si="8"/>
        <v>0</v>
      </c>
      <c r="F101" s="770"/>
      <c r="G101" s="770">
        <f t="shared" si="9"/>
        <v>0</v>
      </c>
      <c r="H101" s="354"/>
      <c r="I101" s="354"/>
    </row>
    <row r="102" spans="1:9" ht="16.5" hidden="1" customHeight="1" x14ac:dyDescent="0.25">
      <c r="A102" s="714">
        <v>12</v>
      </c>
      <c r="B102" s="720"/>
      <c r="C102" s="770"/>
      <c r="D102" s="770"/>
      <c r="E102" s="770">
        <f t="shared" si="8"/>
        <v>0</v>
      </c>
      <c r="F102" s="770"/>
      <c r="G102" s="770">
        <f t="shared" si="9"/>
        <v>0</v>
      </c>
      <c r="H102" s="354"/>
      <c r="I102" s="354"/>
    </row>
    <row r="103" spans="1:9" ht="16.5" hidden="1" customHeight="1" x14ac:dyDescent="0.25">
      <c r="A103" s="714">
        <v>13</v>
      </c>
      <c r="B103" s="720"/>
      <c r="C103" s="770"/>
      <c r="D103" s="770"/>
      <c r="E103" s="770">
        <f t="shared" si="8"/>
        <v>0</v>
      </c>
      <c r="F103" s="770"/>
      <c r="G103" s="770">
        <f t="shared" si="9"/>
        <v>0</v>
      </c>
      <c r="H103" s="354"/>
      <c r="I103" s="354"/>
    </row>
    <row r="104" spans="1:9" ht="16.5" hidden="1" customHeight="1" x14ac:dyDescent="0.25">
      <c r="A104" s="714">
        <v>14</v>
      </c>
      <c r="B104" s="720"/>
      <c r="C104" s="770"/>
      <c r="D104" s="770"/>
      <c r="E104" s="770">
        <f t="shared" si="8"/>
        <v>0</v>
      </c>
      <c r="F104" s="770"/>
      <c r="G104" s="770">
        <f t="shared" si="9"/>
        <v>0</v>
      </c>
      <c r="H104" s="354"/>
      <c r="I104" s="354"/>
    </row>
    <row r="105" spans="1:9" ht="16.5" hidden="1" customHeight="1" x14ac:dyDescent="0.25">
      <c r="A105" s="714">
        <v>15</v>
      </c>
      <c r="B105" s="720"/>
      <c r="C105" s="770"/>
      <c r="D105" s="770"/>
      <c r="E105" s="770">
        <f t="shared" si="8"/>
        <v>0</v>
      </c>
      <c r="F105" s="770"/>
      <c r="G105" s="770">
        <f t="shared" si="9"/>
        <v>0</v>
      </c>
      <c r="H105" s="354"/>
      <c r="I105" s="354"/>
    </row>
    <row r="106" spans="1:9" ht="16.5" hidden="1" customHeight="1" x14ac:dyDescent="0.25">
      <c r="A106" s="714">
        <v>16</v>
      </c>
      <c r="B106" s="720"/>
      <c r="C106" s="770"/>
      <c r="D106" s="770"/>
      <c r="E106" s="770">
        <f t="shared" si="8"/>
        <v>0</v>
      </c>
      <c r="F106" s="770"/>
      <c r="G106" s="770">
        <f t="shared" si="9"/>
        <v>0</v>
      </c>
      <c r="H106" s="354"/>
      <c r="I106" s="354"/>
    </row>
    <row r="107" spans="1:9" ht="16.5" hidden="1" customHeight="1" x14ac:dyDescent="0.25">
      <c r="A107" s="714">
        <v>17</v>
      </c>
      <c r="B107" s="720"/>
      <c r="C107" s="770"/>
      <c r="D107" s="770"/>
      <c r="E107" s="770">
        <f t="shared" si="8"/>
        <v>0</v>
      </c>
      <c r="F107" s="770"/>
      <c r="G107" s="770">
        <f t="shared" si="9"/>
        <v>0</v>
      </c>
      <c r="H107" s="354"/>
      <c r="I107" s="354"/>
    </row>
    <row r="108" spans="1:9" ht="15" hidden="1" customHeight="1" x14ac:dyDescent="0.25">
      <c r="A108" s="714">
        <v>18</v>
      </c>
      <c r="B108" s="718"/>
      <c r="C108" s="770"/>
      <c r="D108" s="770"/>
      <c r="E108" s="770">
        <f t="shared" si="8"/>
        <v>0</v>
      </c>
      <c r="F108" s="770"/>
      <c r="G108" s="770">
        <f t="shared" si="9"/>
        <v>0</v>
      </c>
      <c r="H108" s="354"/>
      <c r="I108" s="354"/>
    </row>
    <row r="109" spans="1:9" ht="15" hidden="1" customHeight="1" x14ac:dyDescent="0.25">
      <c r="A109" s="714">
        <v>19</v>
      </c>
      <c r="B109" s="718"/>
      <c r="C109" s="770"/>
      <c r="D109" s="770"/>
      <c r="E109" s="770">
        <f t="shared" si="8"/>
        <v>0</v>
      </c>
      <c r="F109" s="770"/>
      <c r="G109" s="770">
        <f t="shared" si="9"/>
        <v>0</v>
      </c>
      <c r="H109" s="354"/>
      <c r="I109" s="354"/>
    </row>
    <row r="110" spans="1:9" ht="15" hidden="1" customHeight="1" x14ac:dyDescent="0.25">
      <c r="A110" s="714">
        <v>20</v>
      </c>
      <c r="B110" s="718"/>
      <c r="C110" s="770"/>
      <c r="D110" s="770"/>
      <c r="E110" s="770">
        <f t="shared" si="8"/>
        <v>0</v>
      </c>
      <c r="F110" s="770"/>
      <c r="G110" s="770">
        <f t="shared" si="9"/>
        <v>0</v>
      </c>
      <c r="H110" s="354"/>
      <c r="I110" s="354"/>
    </row>
    <row r="111" spans="1:9" ht="15" hidden="1" customHeight="1" x14ac:dyDescent="0.25">
      <c r="A111" s="714">
        <v>21</v>
      </c>
      <c r="B111" s="718"/>
      <c r="C111" s="770"/>
      <c r="D111" s="770"/>
      <c r="E111" s="770">
        <f t="shared" si="8"/>
        <v>0</v>
      </c>
      <c r="F111" s="770"/>
      <c r="G111" s="770">
        <f t="shared" si="9"/>
        <v>0</v>
      </c>
      <c r="H111" s="354"/>
      <c r="I111" s="354"/>
    </row>
    <row r="112" spans="1:9" ht="15" hidden="1" customHeight="1" x14ac:dyDescent="0.25">
      <c r="A112" s="714">
        <v>22</v>
      </c>
      <c r="B112" s="718"/>
      <c r="C112" s="770"/>
      <c r="D112" s="770"/>
      <c r="E112" s="770">
        <f t="shared" si="8"/>
        <v>0</v>
      </c>
      <c r="F112" s="770"/>
      <c r="G112" s="770">
        <f t="shared" si="9"/>
        <v>0</v>
      </c>
      <c r="H112" s="354"/>
      <c r="I112" s="354"/>
    </row>
    <row r="113" spans="1:9" ht="15" hidden="1" customHeight="1" x14ac:dyDescent="0.25">
      <c r="A113" s="714">
        <v>23</v>
      </c>
      <c r="B113" s="718"/>
      <c r="C113" s="770"/>
      <c r="D113" s="770"/>
      <c r="E113" s="770">
        <f t="shared" si="8"/>
        <v>0</v>
      </c>
      <c r="F113" s="770"/>
      <c r="G113" s="770">
        <f t="shared" si="9"/>
        <v>0</v>
      </c>
      <c r="H113" s="354"/>
      <c r="I113" s="354"/>
    </row>
    <row r="114" spans="1:9" ht="15" hidden="1" customHeight="1" x14ac:dyDescent="0.25">
      <c r="A114" s="714">
        <v>24</v>
      </c>
      <c r="B114" s="718"/>
      <c r="C114" s="770"/>
      <c r="D114" s="770"/>
      <c r="E114" s="770">
        <f t="shared" si="8"/>
        <v>0</v>
      </c>
      <c r="F114" s="770"/>
      <c r="G114" s="770">
        <f t="shared" si="9"/>
        <v>0</v>
      </c>
      <c r="H114" s="354"/>
      <c r="I114" s="354"/>
    </row>
    <row r="115" spans="1:9" ht="15" hidden="1" customHeight="1" x14ac:dyDescent="0.25">
      <c r="A115" s="714">
        <v>25</v>
      </c>
      <c r="B115" s="718"/>
      <c r="C115" s="770"/>
      <c r="D115" s="770"/>
      <c r="E115" s="770">
        <f t="shared" si="8"/>
        <v>0</v>
      </c>
      <c r="F115" s="770"/>
      <c r="G115" s="770">
        <f t="shared" si="9"/>
        <v>0</v>
      </c>
      <c r="H115" s="354"/>
      <c r="I115" s="354"/>
    </row>
    <row r="116" spans="1:9" ht="15" hidden="1" customHeight="1" x14ac:dyDescent="0.25">
      <c r="A116" s="714">
        <v>26</v>
      </c>
      <c r="B116" s="718"/>
      <c r="C116" s="770"/>
      <c r="D116" s="770"/>
      <c r="E116" s="770">
        <f t="shared" si="8"/>
        <v>0</v>
      </c>
      <c r="F116" s="770"/>
      <c r="G116" s="770">
        <f t="shared" si="9"/>
        <v>0</v>
      </c>
      <c r="H116" s="354"/>
      <c r="I116" s="354"/>
    </row>
    <row r="117" spans="1:9" ht="15" hidden="1" customHeight="1" x14ac:dyDescent="0.25">
      <c r="A117" s="714">
        <v>27</v>
      </c>
      <c r="B117" s="718"/>
      <c r="C117" s="770"/>
      <c r="D117" s="770"/>
      <c r="E117" s="770">
        <f t="shared" si="8"/>
        <v>0</v>
      </c>
      <c r="F117" s="770"/>
      <c r="G117" s="770">
        <f t="shared" si="9"/>
        <v>0</v>
      </c>
      <c r="H117" s="354"/>
      <c r="I117" s="354"/>
    </row>
    <row r="118" spans="1:9" ht="15" hidden="1" customHeight="1" x14ac:dyDescent="0.25">
      <c r="A118" s="714">
        <v>28</v>
      </c>
      <c r="B118" s="718"/>
      <c r="C118" s="770"/>
      <c r="D118" s="770"/>
      <c r="E118" s="770">
        <f t="shared" si="8"/>
        <v>0</v>
      </c>
      <c r="F118" s="770"/>
      <c r="G118" s="770">
        <f t="shared" si="9"/>
        <v>0</v>
      </c>
      <c r="H118" s="354"/>
      <c r="I118" s="354"/>
    </row>
    <row r="119" spans="1:9" ht="15" hidden="1" customHeight="1" x14ac:dyDescent="0.25">
      <c r="A119" s="714">
        <v>29</v>
      </c>
      <c r="B119" s="718"/>
      <c r="C119" s="770"/>
      <c r="D119" s="770"/>
      <c r="E119" s="770">
        <f t="shared" si="8"/>
        <v>0</v>
      </c>
      <c r="F119" s="770"/>
      <c r="G119" s="770">
        <f t="shared" si="9"/>
        <v>0</v>
      </c>
      <c r="H119" s="354"/>
      <c r="I119" s="354"/>
    </row>
    <row r="120" spans="1:9" ht="15" hidden="1" customHeight="1" x14ac:dyDescent="0.25">
      <c r="A120" s="714">
        <v>30</v>
      </c>
      <c r="B120" s="718"/>
      <c r="C120" s="770"/>
      <c r="D120" s="770"/>
      <c r="E120" s="770">
        <f t="shared" si="8"/>
        <v>0</v>
      </c>
      <c r="F120" s="770"/>
      <c r="G120" s="770">
        <f t="shared" si="9"/>
        <v>0</v>
      </c>
      <c r="H120" s="354"/>
      <c r="I120" s="354"/>
    </row>
    <row r="121" spans="1:9" ht="15" hidden="1" customHeight="1" x14ac:dyDescent="0.25">
      <c r="A121" s="714">
        <v>31</v>
      </c>
      <c r="B121" s="718"/>
      <c r="C121" s="770"/>
      <c r="D121" s="770"/>
      <c r="E121" s="770">
        <f t="shared" si="8"/>
        <v>0</v>
      </c>
      <c r="F121" s="770"/>
      <c r="G121" s="770">
        <f t="shared" si="9"/>
        <v>0</v>
      </c>
      <c r="H121" s="354"/>
      <c r="I121" s="354"/>
    </row>
    <row r="122" spans="1:9" ht="15" customHeight="1" x14ac:dyDescent="0.25">
      <c r="A122" s="712" t="s">
        <v>748</v>
      </c>
      <c r="B122" s="713" t="s">
        <v>749</v>
      </c>
      <c r="C122" s="768">
        <f>SUM(C123:C151)</f>
        <v>0</v>
      </c>
      <c r="D122" s="769"/>
      <c r="E122" s="768">
        <f>CEILING(SUM(E123:E136),0.1)</f>
        <v>0</v>
      </c>
      <c r="F122" s="768">
        <f>SUM(F123:F151)</f>
        <v>0</v>
      </c>
      <c r="G122" s="768">
        <f>SUM(G123:G136)</f>
        <v>0</v>
      </c>
      <c r="H122" s="354"/>
      <c r="I122" s="354"/>
    </row>
    <row r="123" spans="1:9" ht="15" hidden="1" customHeight="1" x14ac:dyDescent="0.25">
      <c r="A123" s="714">
        <v>1</v>
      </c>
      <c r="B123" s="721" t="s">
        <v>1156</v>
      </c>
      <c r="C123" s="770"/>
      <c r="D123" s="770"/>
      <c r="E123" s="770">
        <f t="shared" ref="E123:E151" si="10">C123*D123/1000</f>
        <v>0</v>
      </c>
      <c r="F123" s="770"/>
      <c r="G123" s="770">
        <f t="shared" ref="G123:G151" si="11">F123+E123</f>
        <v>0</v>
      </c>
      <c r="H123" s="354"/>
      <c r="I123" s="354"/>
    </row>
    <row r="124" spans="1:9" ht="15" hidden="1" customHeight="1" x14ac:dyDescent="0.25">
      <c r="A124" s="714">
        <v>2</v>
      </c>
      <c r="B124" s="721" t="s">
        <v>1157</v>
      </c>
      <c r="C124" s="770"/>
      <c r="D124" s="770"/>
      <c r="E124" s="770">
        <f t="shared" si="10"/>
        <v>0</v>
      </c>
      <c r="F124" s="770"/>
      <c r="G124" s="770">
        <f t="shared" si="11"/>
        <v>0</v>
      </c>
      <c r="H124" s="354"/>
      <c r="I124" s="354"/>
    </row>
    <row r="125" spans="1:9" ht="15" hidden="1" customHeight="1" x14ac:dyDescent="0.25">
      <c r="A125" s="714">
        <v>3</v>
      </c>
      <c r="B125" s="721" t="s">
        <v>1200</v>
      </c>
      <c r="C125" s="770"/>
      <c r="D125" s="770"/>
      <c r="E125" s="770">
        <f t="shared" si="10"/>
        <v>0</v>
      </c>
      <c r="F125" s="770"/>
      <c r="G125" s="770">
        <f t="shared" si="11"/>
        <v>0</v>
      </c>
      <c r="H125" s="354"/>
      <c r="I125" s="354"/>
    </row>
    <row r="126" spans="1:9" ht="15" hidden="1" customHeight="1" x14ac:dyDescent="0.25">
      <c r="A126" s="714">
        <v>4</v>
      </c>
      <c r="B126" s="719" t="s">
        <v>1201</v>
      </c>
      <c r="C126" s="770"/>
      <c r="D126" s="770"/>
      <c r="E126" s="770">
        <f t="shared" si="10"/>
        <v>0</v>
      </c>
      <c r="F126" s="770"/>
      <c r="G126" s="770">
        <f t="shared" si="11"/>
        <v>0</v>
      </c>
      <c r="H126" s="354"/>
      <c r="I126" s="354"/>
    </row>
    <row r="127" spans="1:9" ht="15" hidden="1" customHeight="1" x14ac:dyDescent="0.25">
      <c r="A127" s="714">
        <v>5</v>
      </c>
      <c r="B127" s="717" t="s">
        <v>1202</v>
      </c>
      <c r="C127" s="770"/>
      <c r="D127" s="770"/>
      <c r="E127" s="770">
        <f t="shared" si="10"/>
        <v>0</v>
      </c>
      <c r="F127" s="770"/>
      <c r="G127" s="770">
        <f t="shared" si="11"/>
        <v>0</v>
      </c>
      <c r="H127" s="354"/>
      <c r="I127" s="354"/>
    </row>
    <row r="128" spans="1:9" ht="15" hidden="1" customHeight="1" x14ac:dyDescent="0.25">
      <c r="A128" s="714">
        <v>6</v>
      </c>
      <c r="B128" s="717" t="s">
        <v>1203</v>
      </c>
      <c r="C128" s="770"/>
      <c r="D128" s="770"/>
      <c r="E128" s="770">
        <f t="shared" si="10"/>
        <v>0</v>
      </c>
      <c r="F128" s="770"/>
      <c r="G128" s="770">
        <f t="shared" si="11"/>
        <v>0</v>
      </c>
      <c r="H128" s="354"/>
      <c r="I128" s="354"/>
    </row>
    <row r="129" spans="1:9" ht="15" hidden="1" customHeight="1" x14ac:dyDescent="0.25">
      <c r="A129" s="714">
        <v>7</v>
      </c>
      <c r="B129" s="718"/>
      <c r="C129" s="770"/>
      <c r="D129" s="770"/>
      <c r="E129" s="770">
        <f t="shared" si="10"/>
        <v>0</v>
      </c>
      <c r="F129" s="770"/>
      <c r="G129" s="770">
        <f t="shared" si="11"/>
        <v>0</v>
      </c>
      <c r="H129" s="354"/>
      <c r="I129" s="354"/>
    </row>
    <row r="130" spans="1:9" ht="15" hidden="1" customHeight="1" x14ac:dyDescent="0.25">
      <c r="A130" s="714">
        <v>8</v>
      </c>
      <c r="B130" s="718"/>
      <c r="C130" s="770"/>
      <c r="D130" s="770"/>
      <c r="E130" s="770">
        <f t="shared" si="10"/>
        <v>0</v>
      </c>
      <c r="F130" s="770"/>
      <c r="G130" s="770">
        <f t="shared" si="11"/>
        <v>0</v>
      </c>
      <c r="H130" s="354"/>
      <c r="I130" s="354"/>
    </row>
    <row r="131" spans="1:9" ht="15" hidden="1" customHeight="1" x14ac:dyDescent="0.25">
      <c r="A131" s="714">
        <v>9</v>
      </c>
      <c r="B131" s="718"/>
      <c r="C131" s="770"/>
      <c r="D131" s="770"/>
      <c r="E131" s="770">
        <f t="shared" si="10"/>
        <v>0</v>
      </c>
      <c r="F131" s="770"/>
      <c r="G131" s="770">
        <f t="shared" si="11"/>
        <v>0</v>
      </c>
      <c r="H131" s="354"/>
      <c r="I131" s="354"/>
    </row>
    <row r="132" spans="1:9" ht="15" hidden="1" customHeight="1" x14ac:dyDescent="0.25">
      <c r="A132" s="714">
        <v>10</v>
      </c>
      <c r="B132" s="718"/>
      <c r="C132" s="770"/>
      <c r="D132" s="770"/>
      <c r="E132" s="770">
        <f t="shared" si="10"/>
        <v>0</v>
      </c>
      <c r="F132" s="770"/>
      <c r="G132" s="770">
        <f t="shared" si="11"/>
        <v>0</v>
      </c>
      <c r="H132" s="354"/>
      <c r="I132" s="354"/>
    </row>
    <row r="133" spans="1:9" ht="15" hidden="1" customHeight="1" x14ac:dyDescent="0.25">
      <c r="A133" s="714">
        <v>11</v>
      </c>
      <c r="B133" s="718"/>
      <c r="C133" s="770"/>
      <c r="D133" s="770"/>
      <c r="E133" s="770">
        <f t="shared" si="10"/>
        <v>0</v>
      </c>
      <c r="F133" s="770"/>
      <c r="G133" s="770">
        <f t="shared" si="11"/>
        <v>0</v>
      </c>
      <c r="H133" s="354"/>
      <c r="I133" s="354"/>
    </row>
    <row r="134" spans="1:9" ht="15" hidden="1" customHeight="1" x14ac:dyDescent="0.25">
      <c r="A134" s="714">
        <v>12</v>
      </c>
      <c r="B134" s="718"/>
      <c r="C134" s="770"/>
      <c r="D134" s="770"/>
      <c r="E134" s="770">
        <f t="shared" si="10"/>
        <v>0</v>
      </c>
      <c r="F134" s="770"/>
      <c r="G134" s="770">
        <f t="shared" si="11"/>
        <v>0</v>
      </c>
      <c r="H134" s="354"/>
      <c r="I134" s="354"/>
    </row>
    <row r="135" spans="1:9" ht="15" hidden="1" customHeight="1" x14ac:dyDescent="0.25">
      <c r="A135" s="714">
        <v>13</v>
      </c>
      <c r="B135" s="718"/>
      <c r="C135" s="770"/>
      <c r="D135" s="770"/>
      <c r="E135" s="770">
        <f t="shared" si="10"/>
        <v>0</v>
      </c>
      <c r="F135" s="770"/>
      <c r="G135" s="770">
        <f t="shared" si="11"/>
        <v>0</v>
      </c>
      <c r="H135" s="354"/>
      <c r="I135" s="354"/>
    </row>
    <row r="136" spans="1:9" ht="15" hidden="1" customHeight="1" x14ac:dyDescent="0.25">
      <c r="A136" s="714">
        <v>14</v>
      </c>
      <c r="B136" s="718"/>
      <c r="C136" s="770"/>
      <c r="D136" s="770"/>
      <c r="E136" s="770">
        <f t="shared" si="10"/>
        <v>0</v>
      </c>
      <c r="F136" s="770"/>
      <c r="G136" s="770">
        <f t="shared" si="11"/>
        <v>0</v>
      </c>
      <c r="H136" s="354"/>
      <c r="I136" s="354"/>
    </row>
    <row r="137" spans="1:9" ht="15" customHeight="1" x14ac:dyDescent="0.25">
      <c r="A137" s="712" t="s">
        <v>750</v>
      </c>
      <c r="B137" s="713" t="s">
        <v>753</v>
      </c>
      <c r="C137" s="768"/>
      <c r="D137" s="769"/>
      <c r="E137" s="768">
        <f>CEILING(SUM(E138:E152),0.1)</f>
        <v>0</v>
      </c>
      <c r="F137" s="768"/>
      <c r="G137" s="768">
        <f>SUM(G138:G152)</f>
        <v>0</v>
      </c>
      <c r="H137" s="354"/>
      <c r="I137" s="354"/>
    </row>
    <row r="138" spans="1:9" ht="15" hidden="1" customHeight="1" x14ac:dyDescent="0.25">
      <c r="A138" s="714">
        <v>1</v>
      </c>
      <c r="B138" s="859" t="s">
        <v>1270</v>
      </c>
      <c r="C138" s="770"/>
      <c r="D138" s="770"/>
      <c r="E138" s="770">
        <f t="shared" si="10"/>
        <v>0</v>
      </c>
      <c r="F138" s="770"/>
      <c r="G138" s="770">
        <f t="shared" si="11"/>
        <v>0</v>
      </c>
      <c r="H138" s="354"/>
      <c r="I138" s="354"/>
    </row>
    <row r="139" spans="1:9" ht="15" hidden="1" customHeight="1" x14ac:dyDescent="0.25">
      <c r="A139" s="714">
        <v>2</v>
      </c>
      <c r="B139" s="718"/>
      <c r="C139" s="770"/>
      <c r="D139" s="770"/>
      <c r="E139" s="770">
        <f t="shared" si="10"/>
        <v>0</v>
      </c>
      <c r="F139" s="770"/>
      <c r="G139" s="770">
        <f t="shared" si="11"/>
        <v>0</v>
      </c>
      <c r="H139" s="354"/>
      <c r="I139" s="354"/>
    </row>
    <row r="140" spans="1:9" ht="15" hidden="1" customHeight="1" x14ac:dyDescent="0.25">
      <c r="A140" s="714">
        <v>3</v>
      </c>
      <c r="B140" s="718"/>
      <c r="C140" s="770"/>
      <c r="D140" s="770"/>
      <c r="E140" s="770">
        <f t="shared" si="10"/>
        <v>0</v>
      </c>
      <c r="F140" s="770"/>
      <c r="G140" s="770">
        <f t="shared" si="11"/>
        <v>0</v>
      </c>
      <c r="H140" s="354"/>
      <c r="I140" s="354"/>
    </row>
    <row r="141" spans="1:9" ht="15" hidden="1" customHeight="1" x14ac:dyDescent="0.25">
      <c r="A141" s="714">
        <v>4</v>
      </c>
      <c r="B141" s="718"/>
      <c r="C141" s="770"/>
      <c r="D141" s="770"/>
      <c r="E141" s="770">
        <f t="shared" si="10"/>
        <v>0</v>
      </c>
      <c r="F141" s="770"/>
      <c r="G141" s="770">
        <f t="shared" si="11"/>
        <v>0</v>
      </c>
      <c r="H141" s="354"/>
      <c r="I141" s="354"/>
    </row>
    <row r="142" spans="1:9" ht="15" hidden="1" customHeight="1" x14ac:dyDescent="0.25">
      <c r="A142" s="714">
        <v>5</v>
      </c>
      <c r="B142" s="718"/>
      <c r="C142" s="770"/>
      <c r="D142" s="770"/>
      <c r="E142" s="770">
        <f t="shared" si="10"/>
        <v>0</v>
      </c>
      <c r="F142" s="770"/>
      <c r="G142" s="770">
        <f t="shared" si="11"/>
        <v>0</v>
      </c>
      <c r="H142" s="354"/>
      <c r="I142" s="354"/>
    </row>
    <row r="143" spans="1:9" ht="15" hidden="1" customHeight="1" x14ac:dyDescent="0.25">
      <c r="A143" s="714">
        <v>6</v>
      </c>
      <c r="B143" s="718"/>
      <c r="C143" s="770"/>
      <c r="D143" s="770"/>
      <c r="E143" s="770">
        <f t="shared" si="10"/>
        <v>0</v>
      </c>
      <c r="F143" s="770"/>
      <c r="G143" s="770">
        <f t="shared" si="11"/>
        <v>0</v>
      </c>
      <c r="H143" s="354"/>
      <c r="I143" s="354"/>
    </row>
    <row r="144" spans="1:9" ht="15" hidden="1" customHeight="1" x14ac:dyDescent="0.25">
      <c r="A144" s="714">
        <v>7</v>
      </c>
      <c r="B144" s="718"/>
      <c r="C144" s="770"/>
      <c r="D144" s="770"/>
      <c r="E144" s="770">
        <f t="shared" si="10"/>
        <v>0</v>
      </c>
      <c r="F144" s="770"/>
      <c r="G144" s="770">
        <f t="shared" si="11"/>
        <v>0</v>
      </c>
      <c r="H144" s="354"/>
      <c r="I144" s="354"/>
    </row>
    <row r="145" spans="1:9" ht="15" hidden="1" customHeight="1" x14ac:dyDescent="0.25">
      <c r="A145" s="714">
        <v>8</v>
      </c>
      <c r="B145" s="718"/>
      <c r="C145" s="770"/>
      <c r="D145" s="770"/>
      <c r="E145" s="770">
        <f t="shared" si="10"/>
        <v>0</v>
      </c>
      <c r="F145" s="770"/>
      <c r="G145" s="770">
        <f t="shared" si="11"/>
        <v>0</v>
      </c>
      <c r="H145" s="354"/>
      <c r="I145" s="354"/>
    </row>
    <row r="146" spans="1:9" ht="15" hidden="1" customHeight="1" x14ac:dyDescent="0.25">
      <c r="A146" s="714">
        <v>9</v>
      </c>
      <c r="B146" s="718"/>
      <c r="C146" s="770"/>
      <c r="D146" s="770"/>
      <c r="E146" s="770">
        <f t="shared" si="10"/>
        <v>0</v>
      </c>
      <c r="F146" s="770"/>
      <c r="G146" s="770">
        <f t="shared" si="11"/>
        <v>0</v>
      </c>
      <c r="H146" s="354"/>
      <c r="I146" s="354"/>
    </row>
    <row r="147" spans="1:9" ht="15" hidden="1" customHeight="1" x14ac:dyDescent="0.25">
      <c r="A147" s="714">
        <v>10</v>
      </c>
      <c r="B147" s="718"/>
      <c r="C147" s="770"/>
      <c r="D147" s="770"/>
      <c r="E147" s="770">
        <f t="shared" si="10"/>
        <v>0</v>
      </c>
      <c r="F147" s="770"/>
      <c r="G147" s="770">
        <f t="shared" si="11"/>
        <v>0</v>
      </c>
      <c r="H147" s="354"/>
      <c r="I147" s="354"/>
    </row>
    <row r="148" spans="1:9" ht="15" hidden="1" customHeight="1" x14ac:dyDescent="0.25">
      <c r="A148" s="714">
        <v>11</v>
      </c>
      <c r="B148" s="718"/>
      <c r="C148" s="770"/>
      <c r="D148" s="770"/>
      <c r="E148" s="770">
        <f t="shared" si="10"/>
        <v>0</v>
      </c>
      <c r="F148" s="770"/>
      <c r="G148" s="770">
        <f t="shared" si="11"/>
        <v>0</v>
      </c>
      <c r="H148" s="354"/>
      <c r="I148" s="354"/>
    </row>
    <row r="149" spans="1:9" ht="15" hidden="1" customHeight="1" x14ac:dyDescent="0.25">
      <c r="A149" s="714">
        <v>12</v>
      </c>
      <c r="B149" s="718"/>
      <c r="C149" s="770"/>
      <c r="D149" s="770"/>
      <c r="E149" s="770">
        <f t="shared" si="10"/>
        <v>0</v>
      </c>
      <c r="F149" s="770"/>
      <c r="G149" s="770">
        <f t="shared" si="11"/>
        <v>0</v>
      </c>
      <c r="H149" s="354"/>
      <c r="I149" s="354"/>
    </row>
    <row r="150" spans="1:9" ht="15" hidden="1" customHeight="1" x14ac:dyDescent="0.25">
      <c r="A150" s="714">
        <v>13</v>
      </c>
      <c r="B150" s="718"/>
      <c r="C150" s="770"/>
      <c r="D150" s="770"/>
      <c r="E150" s="770">
        <f t="shared" si="10"/>
        <v>0</v>
      </c>
      <c r="F150" s="770"/>
      <c r="G150" s="770">
        <f t="shared" si="11"/>
        <v>0</v>
      </c>
      <c r="H150" s="354"/>
      <c r="I150" s="354"/>
    </row>
    <row r="151" spans="1:9" ht="15" hidden="1" customHeight="1" x14ac:dyDescent="0.25">
      <c r="A151" s="714">
        <v>14</v>
      </c>
      <c r="B151" s="718"/>
      <c r="C151" s="770"/>
      <c r="D151" s="770"/>
      <c r="E151" s="770">
        <f t="shared" si="10"/>
        <v>0</v>
      </c>
      <c r="F151" s="770"/>
      <c r="G151" s="770">
        <f t="shared" si="11"/>
        <v>0</v>
      </c>
      <c r="H151" s="354"/>
      <c r="I151" s="354"/>
    </row>
    <row r="152" spans="1:9" ht="15" hidden="1" customHeight="1" x14ac:dyDescent="0.25">
      <c r="A152" s="714">
        <v>15</v>
      </c>
      <c r="B152" s="771"/>
      <c r="C152" s="770"/>
      <c r="D152" s="770"/>
      <c r="E152" s="770"/>
      <c r="F152" s="770"/>
      <c r="G152" s="770"/>
      <c r="H152" s="354"/>
      <c r="I152" s="354"/>
    </row>
    <row r="153" spans="1:9" ht="15" customHeight="1" x14ac:dyDescent="0.25">
      <c r="A153" s="772" t="s">
        <v>752</v>
      </c>
      <c r="B153" s="713" t="s">
        <v>755</v>
      </c>
      <c r="C153" s="768">
        <f>SUM(C154:C202)</f>
        <v>0</v>
      </c>
      <c r="D153" s="769"/>
      <c r="E153" s="768">
        <f>CEILING(SUM(E154:E202),0.1)</f>
        <v>0</v>
      </c>
      <c r="F153" s="768">
        <f>SUM(F154:F182)</f>
        <v>0</v>
      </c>
      <c r="G153" s="768">
        <f>SUM(G154:G202)</f>
        <v>0</v>
      </c>
      <c r="H153" s="598"/>
      <c r="I153" s="606"/>
    </row>
    <row r="154" spans="1:9" ht="15" hidden="1" customHeight="1" x14ac:dyDescent="0.25">
      <c r="A154" s="860">
        <v>1</v>
      </c>
      <c r="B154" s="859"/>
      <c r="C154" s="770"/>
      <c r="D154" s="770"/>
      <c r="E154" s="770">
        <f t="shared" ref="E154:E196" si="12">C154*D154/1000</f>
        <v>0</v>
      </c>
      <c r="F154" s="770"/>
      <c r="G154" s="770">
        <f t="shared" ref="G154:G197" si="13">F154+E154</f>
        <v>0</v>
      </c>
      <c r="H154" s="598"/>
      <c r="I154" s="606"/>
    </row>
    <row r="155" spans="1:9" ht="15" hidden="1" customHeight="1" x14ac:dyDescent="0.25">
      <c r="A155" s="860">
        <v>2</v>
      </c>
      <c r="B155" s="861"/>
      <c r="C155" s="770"/>
      <c r="D155" s="770"/>
      <c r="E155" s="770">
        <f t="shared" si="12"/>
        <v>0</v>
      </c>
      <c r="F155" s="770"/>
      <c r="G155" s="770">
        <f t="shared" si="13"/>
        <v>0</v>
      </c>
      <c r="H155" s="598"/>
      <c r="I155" s="606"/>
    </row>
    <row r="156" spans="1:9" ht="15" hidden="1" customHeight="1" x14ac:dyDescent="0.25">
      <c r="A156" s="860">
        <v>3</v>
      </c>
      <c r="B156" s="859"/>
      <c r="C156" s="770"/>
      <c r="D156" s="770"/>
      <c r="E156" s="770">
        <f t="shared" si="12"/>
        <v>0</v>
      </c>
      <c r="F156" s="770"/>
      <c r="G156" s="770">
        <f t="shared" si="13"/>
        <v>0</v>
      </c>
      <c r="H156" s="598"/>
      <c r="I156" s="606"/>
    </row>
    <row r="157" spans="1:9" ht="15" hidden="1" customHeight="1" x14ac:dyDescent="0.25">
      <c r="A157" s="860">
        <v>4</v>
      </c>
      <c r="B157" s="862"/>
      <c r="C157" s="770"/>
      <c r="D157" s="770"/>
      <c r="E157" s="770">
        <f t="shared" si="12"/>
        <v>0</v>
      </c>
      <c r="F157" s="770"/>
      <c r="G157" s="770">
        <f t="shared" si="13"/>
        <v>0</v>
      </c>
      <c r="H157" s="598"/>
      <c r="I157" s="606"/>
    </row>
    <row r="158" spans="1:9" ht="15" hidden="1" customHeight="1" x14ac:dyDescent="0.25">
      <c r="A158" s="860">
        <v>5</v>
      </c>
      <c r="B158" s="862"/>
      <c r="C158" s="770"/>
      <c r="D158" s="770"/>
      <c r="E158" s="770">
        <f t="shared" si="12"/>
        <v>0</v>
      </c>
      <c r="F158" s="770"/>
      <c r="G158" s="770">
        <f t="shared" si="13"/>
        <v>0</v>
      </c>
      <c r="H158" s="598"/>
      <c r="I158" s="606"/>
    </row>
    <row r="159" spans="1:9" ht="15" hidden="1" customHeight="1" x14ac:dyDescent="0.25">
      <c r="A159" s="860">
        <v>6</v>
      </c>
      <c r="B159" s="862"/>
      <c r="C159" s="770"/>
      <c r="D159" s="770"/>
      <c r="E159" s="770">
        <f t="shared" si="12"/>
        <v>0</v>
      </c>
      <c r="F159" s="770"/>
      <c r="G159" s="770">
        <f t="shared" si="13"/>
        <v>0</v>
      </c>
      <c r="H159" s="598"/>
      <c r="I159" s="606"/>
    </row>
    <row r="160" spans="1:9" ht="15" hidden="1" customHeight="1" x14ac:dyDescent="0.25">
      <c r="A160" s="860">
        <v>7</v>
      </c>
      <c r="B160" s="862"/>
      <c r="C160" s="770"/>
      <c r="D160" s="770"/>
      <c r="E160" s="770">
        <f t="shared" si="12"/>
        <v>0</v>
      </c>
      <c r="F160" s="770"/>
      <c r="G160" s="770">
        <f t="shared" si="13"/>
        <v>0</v>
      </c>
      <c r="H160" s="598"/>
      <c r="I160" s="606"/>
    </row>
    <row r="161" spans="1:9" ht="15" hidden="1" customHeight="1" x14ac:dyDescent="0.25">
      <c r="A161" s="860">
        <v>8</v>
      </c>
      <c r="B161" s="716"/>
      <c r="C161" s="770"/>
      <c r="D161" s="770"/>
      <c r="E161" s="770">
        <f t="shared" si="12"/>
        <v>0</v>
      </c>
      <c r="F161" s="770"/>
      <c r="G161" s="770">
        <f t="shared" si="13"/>
        <v>0</v>
      </c>
      <c r="H161" s="598"/>
      <c r="I161" s="606"/>
    </row>
    <row r="162" spans="1:9" ht="15" hidden="1" customHeight="1" x14ac:dyDescent="0.25">
      <c r="A162" s="860">
        <v>9</v>
      </c>
      <c r="B162" s="718"/>
      <c r="C162" s="770"/>
      <c r="D162" s="770"/>
      <c r="E162" s="770">
        <f t="shared" si="12"/>
        <v>0</v>
      </c>
      <c r="F162" s="770"/>
      <c r="G162" s="770">
        <f t="shared" si="13"/>
        <v>0</v>
      </c>
      <c r="H162" s="598"/>
      <c r="I162" s="606"/>
    </row>
    <row r="163" spans="1:9" ht="15" hidden="1" customHeight="1" x14ac:dyDescent="0.25">
      <c r="A163" s="860">
        <v>10</v>
      </c>
      <c r="B163" s="718"/>
      <c r="C163" s="770"/>
      <c r="D163" s="770"/>
      <c r="E163" s="770">
        <f t="shared" si="12"/>
        <v>0</v>
      </c>
      <c r="F163" s="770"/>
      <c r="G163" s="770">
        <f t="shared" si="13"/>
        <v>0</v>
      </c>
      <c r="H163" s="598"/>
      <c r="I163" s="606"/>
    </row>
    <row r="164" spans="1:9" ht="15" hidden="1" customHeight="1" x14ac:dyDescent="0.25">
      <c r="A164" s="860">
        <v>11</v>
      </c>
      <c r="B164" s="718"/>
      <c r="C164" s="770"/>
      <c r="D164" s="770"/>
      <c r="E164" s="770">
        <f t="shared" si="12"/>
        <v>0</v>
      </c>
      <c r="F164" s="770"/>
      <c r="G164" s="770">
        <f t="shared" si="13"/>
        <v>0</v>
      </c>
      <c r="H164" s="598"/>
      <c r="I164" s="606"/>
    </row>
    <row r="165" spans="1:9" ht="15" hidden="1" customHeight="1" x14ac:dyDescent="0.25">
      <c r="A165" s="860">
        <v>12</v>
      </c>
      <c r="B165" s="718"/>
      <c r="C165" s="770"/>
      <c r="D165" s="770"/>
      <c r="E165" s="770">
        <f t="shared" si="12"/>
        <v>0</v>
      </c>
      <c r="F165" s="770"/>
      <c r="G165" s="770">
        <f t="shared" si="13"/>
        <v>0</v>
      </c>
      <c r="H165" s="598"/>
      <c r="I165" s="606"/>
    </row>
    <row r="166" spans="1:9" ht="15" hidden="1" customHeight="1" x14ac:dyDescent="0.25">
      <c r="A166" s="860">
        <v>13</v>
      </c>
      <c r="B166" s="718"/>
      <c r="C166" s="770"/>
      <c r="D166" s="770"/>
      <c r="E166" s="770">
        <f t="shared" si="12"/>
        <v>0</v>
      </c>
      <c r="F166" s="770"/>
      <c r="G166" s="770">
        <f t="shared" si="13"/>
        <v>0</v>
      </c>
      <c r="H166" s="598"/>
      <c r="I166" s="606"/>
    </row>
    <row r="167" spans="1:9" ht="15" hidden="1" customHeight="1" x14ac:dyDescent="0.25">
      <c r="A167" s="860">
        <v>14</v>
      </c>
      <c r="B167" s="718"/>
      <c r="C167" s="770"/>
      <c r="D167" s="770"/>
      <c r="E167" s="770">
        <f t="shared" si="12"/>
        <v>0</v>
      </c>
      <c r="F167" s="770"/>
      <c r="G167" s="770">
        <f t="shared" si="13"/>
        <v>0</v>
      </c>
      <c r="H167" s="598"/>
      <c r="I167" s="606"/>
    </row>
    <row r="168" spans="1:9" ht="15" hidden="1" customHeight="1" x14ac:dyDescent="0.25">
      <c r="A168" s="860">
        <v>15</v>
      </c>
      <c r="B168" s="718"/>
      <c r="C168" s="770"/>
      <c r="D168" s="770"/>
      <c r="E168" s="770">
        <f t="shared" si="12"/>
        <v>0</v>
      </c>
      <c r="F168" s="770"/>
      <c r="G168" s="770">
        <f t="shared" si="13"/>
        <v>0</v>
      </c>
      <c r="H168" s="598"/>
      <c r="I168" s="606"/>
    </row>
    <row r="169" spans="1:9" ht="15" hidden="1" customHeight="1" x14ac:dyDescent="0.25">
      <c r="A169" s="860">
        <v>16</v>
      </c>
      <c r="B169" s="718"/>
      <c r="C169" s="770"/>
      <c r="D169" s="770"/>
      <c r="E169" s="770">
        <f t="shared" si="12"/>
        <v>0</v>
      </c>
      <c r="F169" s="770"/>
      <c r="G169" s="770">
        <f t="shared" si="13"/>
        <v>0</v>
      </c>
      <c r="H169" s="598"/>
      <c r="I169" s="606"/>
    </row>
    <row r="170" spans="1:9" ht="15" hidden="1" customHeight="1" x14ac:dyDescent="0.25">
      <c r="A170" s="860">
        <v>17</v>
      </c>
      <c r="B170" s="718"/>
      <c r="C170" s="770"/>
      <c r="D170" s="770"/>
      <c r="E170" s="770">
        <f t="shared" si="12"/>
        <v>0</v>
      </c>
      <c r="F170" s="770"/>
      <c r="G170" s="770">
        <f t="shared" si="13"/>
        <v>0</v>
      </c>
      <c r="H170" s="598"/>
      <c r="I170" s="606"/>
    </row>
    <row r="171" spans="1:9" ht="15" hidden="1" customHeight="1" x14ac:dyDescent="0.25">
      <c r="A171" s="860">
        <v>18</v>
      </c>
      <c r="B171" s="718"/>
      <c r="C171" s="770"/>
      <c r="D171" s="770"/>
      <c r="E171" s="770">
        <f t="shared" si="12"/>
        <v>0</v>
      </c>
      <c r="F171" s="770"/>
      <c r="G171" s="770">
        <f t="shared" si="13"/>
        <v>0</v>
      </c>
      <c r="H171" s="598"/>
      <c r="I171" s="606"/>
    </row>
    <row r="172" spans="1:9" ht="15" hidden="1" customHeight="1" x14ac:dyDescent="0.25">
      <c r="A172" s="860">
        <v>19</v>
      </c>
      <c r="B172" s="718"/>
      <c r="C172" s="770"/>
      <c r="D172" s="770"/>
      <c r="E172" s="770">
        <f t="shared" si="12"/>
        <v>0</v>
      </c>
      <c r="F172" s="770"/>
      <c r="G172" s="770">
        <f t="shared" si="13"/>
        <v>0</v>
      </c>
      <c r="H172" s="598"/>
      <c r="I172" s="606"/>
    </row>
    <row r="173" spans="1:9" ht="15" hidden="1" customHeight="1" x14ac:dyDescent="0.25">
      <c r="A173" s="860">
        <v>20</v>
      </c>
      <c r="B173" s="718"/>
      <c r="C173" s="770"/>
      <c r="D173" s="770"/>
      <c r="E173" s="770">
        <f t="shared" si="12"/>
        <v>0</v>
      </c>
      <c r="F173" s="770"/>
      <c r="G173" s="770">
        <f t="shared" si="13"/>
        <v>0</v>
      </c>
      <c r="H173" s="598"/>
      <c r="I173" s="606"/>
    </row>
    <row r="174" spans="1:9" ht="15" hidden="1" customHeight="1" x14ac:dyDescent="0.25">
      <c r="A174" s="860">
        <v>21</v>
      </c>
      <c r="B174" s="718"/>
      <c r="C174" s="770"/>
      <c r="D174" s="770"/>
      <c r="E174" s="770">
        <f t="shared" si="12"/>
        <v>0</v>
      </c>
      <c r="F174" s="770"/>
      <c r="G174" s="770">
        <f t="shared" si="13"/>
        <v>0</v>
      </c>
      <c r="H174" s="598"/>
      <c r="I174" s="606"/>
    </row>
    <row r="175" spans="1:9" ht="15" hidden="1" customHeight="1" x14ac:dyDescent="0.25">
      <c r="A175" s="860">
        <v>22</v>
      </c>
      <c r="B175" s="718"/>
      <c r="C175" s="770"/>
      <c r="D175" s="770"/>
      <c r="E175" s="770">
        <f t="shared" si="12"/>
        <v>0</v>
      </c>
      <c r="F175" s="770"/>
      <c r="G175" s="770">
        <f t="shared" si="13"/>
        <v>0</v>
      </c>
      <c r="H175" s="598"/>
      <c r="I175" s="606"/>
    </row>
    <row r="176" spans="1:9" ht="15" hidden="1" customHeight="1" x14ac:dyDescent="0.25">
      <c r="A176" s="860">
        <v>23</v>
      </c>
      <c r="B176" s="718"/>
      <c r="C176" s="770"/>
      <c r="D176" s="770"/>
      <c r="E176" s="770">
        <f t="shared" si="12"/>
        <v>0</v>
      </c>
      <c r="F176" s="770"/>
      <c r="G176" s="770">
        <f t="shared" si="13"/>
        <v>0</v>
      </c>
      <c r="H176" s="598"/>
      <c r="I176" s="606"/>
    </row>
    <row r="177" spans="1:9" ht="15" hidden="1" customHeight="1" x14ac:dyDescent="0.25">
      <c r="A177" s="860">
        <v>24</v>
      </c>
      <c r="B177" s="718"/>
      <c r="C177" s="770"/>
      <c r="D177" s="770"/>
      <c r="E177" s="770">
        <f t="shared" si="12"/>
        <v>0</v>
      </c>
      <c r="F177" s="770"/>
      <c r="G177" s="770">
        <f t="shared" si="13"/>
        <v>0</v>
      </c>
      <c r="H177" s="598"/>
      <c r="I177" s="606"/>
    </row>
    <row r="178" spans="1:9" ht="15" hidden="1" customHeight="1" x14ac:dyDescent="0.25">
      <c r="A178" s="860">
        <v>25</v>
      </c>
      <c r="B178" s="718"/>
      <c r="C178" s="770"/>
      <c r="D178" s="770"/>
      <c r="E178" s="770">
        <f t="shared" si="12"/>
        <v>0</v>
      </c>
      <c r="F178" s="770"/>
      <c r="G178" s="770">
        <f t="shared" si="13"/>
        <v>0</v>
      </c>
      <c r="H178" s="598"/>
      <c r="I178" s="606"/>
    </row>
    <row r="179" spans="1:9" ht="15" hidden="1" customHeight="1" x14ac:dyDescent="0.25">
      <c r="A179" s="860">
        <v>26</v>
      </c>
      <c r="B179" s="718"/>
      <c r="C179" s="770"/>
      <c r="D179" s="770"/>
      <c r="E179" s="770">
        <f t="shared" si="12"/>
        <v>0</v>
      </c>
      <c r="F179" s="770"/>
      <c r="G179" s="770">
        <f t="shared" si="13"/>
        <v>0</v>
      </c>
      <c r="H179" s="598"/>
      <c r="I179" s="606"/>
    </row>
    <row r="180" spans="1:9" ht="15" hidden="1" customHeight="1" x14ac:dyDescent="0.25">
      <c r="A180" s="860">
        <v>27</v>
      </c>
      <c r="B180" s="718"/>
      <c r="C180" s="770"/>
      <c r="D180" s="770"/>
      <c r="E180" s="770">
        <f t="shared" si="12"/>
        <v>0</v>
      </c>
      <c r="F180" s="770"/>
      <c r="G180" s="770">
        <f t="shared" si="13"/>
        <v>0</v>
      </c>
      <c r="H180" s="598"/>
      <c r="I180" s="606"/>
    </row>
    <row r="181" spans="1:9" ht="15" hidden="1" customHeight="1" x14ac:dyDescent="0.25">
      <c r="A181" s="860">
        <v>28</v>
      </c>
      <c r="B181" s="718"/>
      <c r="C181" s="770"/>
      <c r="D181" s="770"/>
      <c r="E181" s="770">
        <f t="shared" si="12"/>
        <v>0</v>
      </c>
      <c r="F181" s="770"/>
      <c r="G181" s="770">
        <f t="shared" si="13"/>
        <v>0</v>
      </c>
      <c r="H181" s="598"/>
      <c r="I181" s="606"/>
    </row>
    <row r="182" spans="1:9" ht="15" hidden="1" customHeight="1" x14ac:dyDescent="0.25">
      <c r="A182" s="860">
        <v>29</v>
      </c>
      <c r="B182" s="718"/>
      <c r="C182" s="770"/>
      <c r="D182" s="770"/>
      <c r="E182" s="770">
        <f t="shared" si="12"/>
        <v>0</v>
      </c>
      <c r="F182" s="770"/>
      <c r="G182" s="770">
        <f t="shared" si="13"/>
        <v>0</v>
      </c>
      <c r="H182" s="598"/>
      <c r="I182" s="606"/>
    </row>
    <row r="183" spans="1:9" ht="15" hidden="1" customHeight="1" x14ac:dyDescent="0.25">
      <c r="A183" s="860">
        <v>30</v>
      </c>
      <c r="B183" s="718"/>
      <c r="C183" s="770"/>
      <c r="D183" s="770"/>
      <c r="E183" s="770">
        <f t="shared" si="12"/>
        <v>0</v>
      </c>
      <c r="F183" s="770">
        <f>SUM(F184:F203)</f>
        <v>0</v>
      </c>
      <c r="G183" s="770">
        <f t="shared" si="13"/>
        <v>0</v>
      </c>
      <c r="H183" s="598"/>
      <c r="I183" s="606"/>
    </row>
    <row r="184" spans="1:9" ht="15" hidden="1" customHeight="1" x14ac:dyDescent="0.25">
      <c r="A184" s="860">
        <v>31</v>
      </c>
      <c r="B184" s="718"/>
      <c r="C184" s="770"/>
      <c r="D184" s="770"/>
      <c r="E184" s="770">
        <f t="shared" si="12"/>
        <v>0</v>
      </c>
      <c r="F184" s="770"/>
      <c r="G184" s="770">
        <f t="shared" si="13"/>
        <v>0</v>
      </c>
      <c r="H184" s="598"/>
      <c r="I184" s="606"/>
    </row>
    <row r="185" spans="1:9" ht="15" hidden="1" customHeight="1" x14ac:dyDescent="0.25">
      <c r="A185" s="860">
        <v>32</v>
      </c>
      <c r="B185" s="648"/>
      <c r="C185" s="770"/>
      <c r="D185" s="770"/>
      <c r="E185" s="770">
        <f t="shared" si="12"/>
        <v>0</v>
      </c>
      <c r="F185" s="770"/>
      <c r="G185" s="770">
        <f t="shared" si="13"/>
        <v>0</v>
      </c>
      <c r="H185" s="598"/>
      <c r="I185" s="606"/>
    </row>
    <row r="186" spans="1:9" ht="15" hidden="1" customHeight="1" x14ac:dyDescent="0.25">
      <c r="A186" s="860">
        <v>33</v>
      </c>
      <c r="B186" s="716"/>
      <c r="C186" s="770"/>
      <c r="D186" s="770"/>
      <c r="E186" s="770">
        <f t="shared" si="12"/>
        <v>0</v>
      </c>
      <c r="F186" s="770"/>
      <c r="G186" s="770">
        <f t="shared" si="13"/>
        <v>0</v>
      </c>
      <c r="H186" s="598"/>
      <c r="I186" s="606"/>
    </row>
    <row r="187" spans="1:9" ht="15" hidden="1" customHeight="1" x14ac:dyDescent="0.25">
      <c r="A187" s="860">
        <v>34</v>
      </c>
      <c r="B187" s="717"/>
      <c r="C187" s="770"/>
      <c r="D187" s="770"/>
      <c r="E187" s="770">
        <f t="shared" si="12"/>
        <v>0</v>
      </c>
      <c r="F187" s="770"/>
      <c r="G187" s="770">
        <f t="shared" si="13"/>
        <v>0</v>
      </c>
      <c r="H187" s="598"/>
      <c r="I187" s="606"/>
    </row>
    <row r="188" spans="1:9" ht="15" hidden="1" customHeight="1" x14ac:dyDescent="0.25">
      <c r="A188" s="860">
        <v>35</v>
      </c>
      <c r="B188" s="717"/>
      <c r="C188" s="770"/>
      <c r="D188" s="770"/>
      <c r="E188" s="770">
        <f t="shared" si="12"/>
        <v>0</v>
      </c>
      <c r="F188" s="770"/>
      <c r="G188" s="770">
        <f t="shared" si="13"/>
        <v>0</v>
      </c>
      <c r="H188" s="598"/>
      <c r="I188" s="606"/>
    </row>
    <row r="189" spans="1:9" ht="15" hidden="1" customHeight="1" x14ac:dyDescent="0.25">
      <c r="A189" s="860">
        <v>36</v>
      </c>
      <c r="B189" s="717"/>
      <c r="C189" s="770"/>
      <c r="D189" s="770"/>
      <c r="E189" s="770">
        <f t="shared" si="12"/>
        <v>0</v>
      </c>
      <c r="F189" s="770"/>
      <c r="G189" s="770">
        <f t="shared" si="13"/>
        <v>0</v>
      </c>
      <c r="H189" s="598"/>
      <c r="I189" s="606"/>
    </row>
    <row r="190" spans="1:9" ht="15" hidden="1" customHeight="1" x14ac:dyDescent="0.25">
      <c r="A190" s="860">
        <v>37</v>
      </c>
      <c r="B190" s="717"/>
      <c r="C190" s="770"/>
      <c r="D190" s="770"/>
      <c r="E190" s="770">
        <f t="shared" si="12"/>
        <v>0</v>
      </c>
      <c r="F190" s="770"/>
      <c r="G190" s="770">
        <f t="shared" si="13"/>
        <v>0</v>
      </c>
      <c r="H190" s="598"/>
      <c r="I190" s="606"/>
    </row>
    <row r="191" spans="1:9" ht="15" hidden="1" customHeight="1" x14ac:dyDescent="0.25">
      <c r="A191" s="860">
        <v>38</v>
      </c>
      <c r="B191" s="717"/>
      <c r="C191" s="770"/>
      <c r="D191" s="770"/>
      <c r="E191" s="770">
        <f t="shared" si="12"/>
        <v>0</v>
      </c>
      <c r="F191" s="770"/>
      <c r="G191" s="770">
        <f t="shared" si="13"/>
        <v>0</v>
      </c>
      <c r="H191" s="598"/>
      <c r="I191" s="606"/>
    </row>
    <row r="192" spans="1:9" ht="15" hidden="1" customHeight="1" x14ac:dyDescent="0.25">
      <c r="A192" s="860">
        <v>39</v>
      </c>
      <c r="B192" s="717"/>
      <c r="C192" s="770"/>
      <c r="D192" s="770"/>
      <c r="E192" s="770">
        <f t="shared" si="12"/>
        <v>0</v>
      </c>
      <c r="F192" s="770"/>
      <c r="G192" s="770">
        <f t="shared" si="13"/>
        <v>0</v>
      </c>
      <c r="H192" s="598"/>
      <c r="I192" s="606"/>
    </row>
    <row r="193" spans="1:9" ht="15" hidden="1" customHeight="1" x14ac:dyDescent="0.25">
      <c r="A193" s="860">
        <v>40</v>
      </c>
      <c r="B193" s="718"/>
      <c r="C193" s="770"/>
      <c r="D193" s="770"/>
      <c r="E193" s="770">
        <f t="shared" si="12"/>
        <v>0</v>
      </c>
      <c r="F193" s="770"/>
      <c r="G193" s="770">
        <f t="shared" si="13"/>
        <v>0</v>
      </c>
      <c r="H193" s="598"/>
      <c r="I193" s="606"/>
    </row>
    <row r="194" spans="1:9" ht="15" hidden="1" customHeight="1" x14ac:dyDescent="0.25">
      <c r="A194" s="860">
        <v>41</v>
      </c>
      <c r="B194" s="718"/>
      <c r="C194" s="770"/>
      <c r="D194" s="770"/>
      <c r="E194" s="770">
        <f t="shared" si="12"/>
        <v>0</v>
      </c>
      <c r="F194" s="770"/>
      <c r="G194" s="770">
        <f t="shared" si="13"/>
        <v>0</v>
      </c>
      <c r="H194" s="598"/>
      <c r="I194" s="606"/>
    </row>
    <row r="195" spans="1:9" ht="15" hidden="1" customHeight="1" x14ac:dyDescent="0.25">
      <c r="A195" s="860">
        <v>42</v>
      </c>
      <c r="B195" s="718"/>
      <c r="C195" s="770"/>
      <c r="D195" s="770"/>
      <c r="E195" s="770">
        <f t="shared" si="12"/>
        <v>0</v>
      </c>
      <c r="F195" s="770"/>
      <c r="G195" s="770">
        <f t="shared" si="13"/>
        <v>0</v>
      </c>
      <c r="H195" s="598"/>
      <c r="I195" s="606"/>
    </row>
    <row r="196" spans="1:9" ht="15" hidden="1" customHeight="1" x14ac:dyDescent="0.25">
      <c r="A196" s="860">
        <v>43</v>
      </c>
      <c r="B196" s="718"/>
      <c r="C196" s="770"/>
      <c r="D196" s="770"/>
      <c r="E196" s="770">
        <f t="shared" si="12"/>
        <v>0</v>
      </c>
      <c r="F196" s="770"/>
      <c r="G196" s="770">
        <f t="shared" si="13"/>
        <v>0</v>
      </c>
      <c r="H196" s="598"/>
      <c r="I196" s="606"/>
    </row>
    <row r="197" spans="1:9" ht="15" hidden="1" customHeight="1" x14ac:dyDescent="0.25">
      <c r="A197" s="860">
        <v>44</v>
      </c>
      <c r="B197" s="718"/>
      <c r="C197" s="770"/>
      <c r="D197" s="770"/>
      <c r="E197" s="770">
        <f t="shared" ref="E197:E203" si="14">C197*D197/1000</f>
        <v>0</v>
      </c>
      <c r="F197" s="770"/>
      <c r="G197" s="770">
        <f t="shared" si="13"/>
        <v>0</v>
      </c>
      <c r="H197" s="598"/>
      <c r="I197" s="606"/>
    </row>
    <row r="198" spans="1:9" ht="15" hidden="1" customHeight="1" x14ac:dyDescent="0.25">
      <c r="A198" s="860">
        <v>45</v>
      </c>
      <c r="B198" s="718"/>
      <c r="C198" s="770"/>
      <c r="D198" s="770"/>
      <c r="E198" s="770">
        <f t="shared" si="14"/>
        <v>0</v>
      </c>
      <c r="F198" s="770"/>
      <c r="G198" s="770">
        <f t="shared" ref="G198:G203" si="15">F198+E198</f>
        <v>0</v>
      </c>
      <c r="H198" s="598"/>
      <c r="I198" s="606"/>
    </row>
    <row r="199" spans="1:9" ht="15" hidden="1" customHeight="1" x14ac:dyDescent="0.25">
      <c r="A199" s="860">
        <v>46</v>
      </c>
      <c r="B199" s="718"/>
      <c r="C199" s="770"/>
      <c r="D199" s="770"/>
      <c r="E199" s="770">
        <f t="shared" si="14"/>
        <v>0</v>
      </c>
      <c r="F199" s="770"/>
      <c r="G199" s="770">
        <f t="shared" si="15"/>
        <v>0</v>
      </c>
      <c r="H199" s="598"/>
      <c r="I199" s="606"/>
    </row>
    <row r="200" spans="1:9" ht="15" hidden="1" customHeight="1" x14ac:dyDescent="0.25">
      <c r="A200" s="860">
        <v>47</v>
      </c>
      <c r="B200" s="722"/>
      <c r="C200" s="770"/>
      <c r="D200" s="770"/>
      <c r="E200" s="770">
        <f t="shared" si="14"/>
        <v>0</v>
      </c>
      <c r="F200" s="770"/>
      <c r="G200" s="770">
        <f t="shared" si="15"/>
        <v>0</v>
      </c>
      <c r="H200" s="598"/>
      <c r="I200" s="606"/>
    </row>
    <row r="201" spans="1:9" ht="15" hidden="1" customHeight="1" x14ac:dyDescent="0.25">
      <c r="A201" s="860">
        <v>48</v>
      </c>
      <c r="B201" s="717"/>
      <c r="C201" s="770"/>
      <c r="D201" s="770"/>
      <c r="E201" s="770">
        <f t="shared" si="14"/>
        <v>0</v>
      </c>
      <c r="F201" s="770"/>
      <c r="G201" s="770">
        <f t="shared" si="15"/>
        <v>0</v>
      </c>
      <c r="H201" s="598"/>
      <c r="I201" s="606"/>
    </row>
    <row r="202" spans="1:9" ht="15" hidden="1" customHeight="1" x14ac:dyDescent="0.25">
      <c r="A202" s="860">
        <v>49</v>
      </c>
      <c r="B202" s="720"/>
      <c r="C202" s="770"/>
      <c r="D202" s="770"/>
      <c r="E202" s="770">
        <f t="shared" si="14"/>
        <v>0</v>
      </c>
      <c r="F202" s="770"/>
      <c r="G202" s="770">
        <f t="shared" si="15"/>
        <v>0</v>
      </c>
      <c r="H202" s="598"/>
      <c r="I202" s="606"/>
    </row>
    <row r="203" spans="1:9" ht="15" customHeight="1" thickBot="1" x14ac:dyDescent="0.3">
      <c r="A203" s="860">
        <v>50</v>
      </c>
      <c r="B203" s="1629" t="s">
        <v>1668</v>
      </c>
      <c r="C203" s="770">
        <v>1</v>
      </c>
      <c r="D203" s="770">
        <v>61100</v>
      </c>
      <c r="E203" s="770">
        <f t="shared" si="14"/>
        <v>61.1</v>
      </c>
      <c r="F203" s="770"/>
      <c r="G203" s="770">
        <f t="shared" si="15"/>
        <v>61.1</v>
      </c>
      <c r="H203" s="598"/>
      <c r="I203" s="606"/>
    </row>
    <row r="204" spans="1:9" ht="15" customHeight="1" thickBot="1" x14ac:dyDescent="0.3">
      <c r="A204" s="773"/>
      <c r="B204" s="774" t="s">
        <v>756</v>
      </c>
      <c r="C204" s="775">
        <f>C41+C51+C72+C90+C122+C153+C183+C22</f>
        <v>11</v>
      </c>
      <c r="D204" s="775"/>
      <c r="E204" s="775">
        <f>CEILING(E41+E51+E72+E90+E122+E153+E137+E22+E203,0.1)</f>
        <v>120</v>
      </c>
      <c r="F204" s="775">
        <f t="shared" ref="F204:G204" si="16">CEILING(F41+F51+F72+F90+F122+F153+F137+F22+F203,0.1)</f>
        <v>0</v>
      </c>
      <c r="G204" s="775">
        <f t="shared" si="16"/>
        <v>120</v>
      </c>
      <c r="H204" s="598"/>
      <c r="I204" s="606"/>
    </row>
    <row r="205" spans="1:9" ht="15" customHeight="1" x14ac:dyDescent="0.25">
      <c r="A205" s="2608" t="s">
        <v>1083</v>
      </c>
      <c r="B205" s="2609"/>
      <c r="C205" s="776"/>
      <c r="D205" s="776"/>
      <c r="E205" s="776"/>
      <c r="F205" s="776"/>
      <c r="G205" s="776"/>
      <c r="H205" s="598"/>
      <c r="I205" s="606"/>
    </row>
    <row r="206" spans="1:9" ht="15" customHeight="1" x14ac:dyDescent="0.25">
      <c r="A206" s="723" t="s">
        <v>738</v>
      </c>
      <c r="B206" s="724" t="s">
        <v>427</v>
      </c>
      <c r="C206" s="777">
        <f>SUM(C207:C210)</f>
        <v>180</v>
      </c>
      <c r="D206" s="778"/>
      <c r="E206" s="777">
        <f>CEILING(SUM(E207:E210),0.1)</f>
        <v>200</v>
      </c>
      <c r="F206" s="777">
        <f t="shared" ref="F206:G206" si="17">CEILING(SUM(F207:F210),0.1)</f>
        <v>0</v>
      </c>
      <c r="G206" s="777">
        <f t="shared" si="17"/>
        <v>0</v>
      </c>
      <c r="H206" s="598"/>
      <c r="I206" s="606"/>
    </row>
    <row r="207" spans="1:9" ht="15" customHeight="1" x14ac:dyDescent="0.25">
      <c r="A207" s="714">
        <v>1</v>
      </c>
      <c r="B207" s="1754" t="s">
        <v>427</v>
      </c>
      <c r="C207" s="1092">
        <v>180</v>
      </c>
      <c r="D207" s="1092">
        <v>1100</v>
      </c>
      <c r="E207" s="770">
        <v>200</v>
      </c>
      <c r="F207" s="779"/>
      <c r="G207" s="770">
        <f>E207*F207/1000</f>
        <v>0</v>
      </c>
      <c r="H207" s="598"/>
      <c r="I207" s="606"/>
    </row>
    <row r="208" spans="1:9" ht="15" hidden="1" customHeight="1" x14ac:dyDescent="0.25">
      <c r="A208" s="714"/>
      <c r="B208" s="717"/>
      <c r="C208" s="779"/>
      <c r="D208" s="779"/>
      <c r="E208" s="770">
        <f>C208*D208/1000</f>
        <v>0</v>
      </c>
      <c r="F208" s="779"/>
      <c r="G208" s="770">
        <f t="shared" ref="G208:G210" si="18">E208*F208/1000</f>
        <v>0</v>
      </c>
      <c r="H208" s="598"/>
      <c r="I208" s="606"/>
    </row>
    <row r="209" spans="1:9" ht="15" hidden="1" customHeight="1" x14ac:dyDescent="0.25">
      <c r="A209" s="714"/>
      <c r="B209" s="716"/>
      <c r="C209" s="779"/>
      <c r="D209" s="779"/>
      <c r="E209" s="770">
        <f>C209*D209/1000</f>
        <v>0</v>
      </c>
      <c r="F209" s="779"/>
      <c r="G209" s="770">
        <f t="shared" si="18"/>
        <v>0</v>
      </c>
      <c r="H209" s="598"/>
      <c r="I209" s="606"/>
    </row>
    <row r="210" spans="1:9" ht="15" hidden="1" customHeight="1" x14ac:dyDescent="0.25">
      <c r="A210" s="714"/>
      <c r="B210" s="717"/>
      <c r="C210" s="779"/>
      <c r="D210" s="779"/>
      <c r="E210" s="770">
        <f>C210*D210/1000</f>
        <v>0</v>
      </c>
      <c r="F210" s="779"/>
      <c r="G210" s="770">
        <f t="shared" si="18"/>
        <v>0</v>
      </c>
      <c r="H210" s="598"/>
      <c r="I210" s="606"/>
    </row>
    <row r="211" spans="1:9" ht="15" customHeight="1" x14ac:dyDescent="0.25">
      <c r="A211" s="723" t="s">
        <v>740</v>
      </c>
      <c r="B211" s="724" t="s">
        <v>428</v>
      </c>
      <c r="C211" s="780">
        <f>SUM(C212:C230)</f>
        <v>50</v>
      </c>
      <c r="D211" s="781"/>
      <c r="E211" s="780">
        <f>CEILING(SUM(E212:E230),0.1)</f>
        <v>49</v>
      </c>
      <c r="F211" s="780">
        <f>SUM(F212:F230)</f>
        <v>0</v>
      </c>
      <c r="G211" s="780">
        <f>SUM(G212:G230)</f>
        <v>0</v>
      </c>
      <c r="H211" s="598"/>
      <c r="I211" s="606"/>
    </row>
    <row r="212" spans="1:9" ht="15" customHeight="1" x14ac:dyDescent="0.25">
      <c r="A212" s="714">
        <v>1</v>
      </c>
      <c r="B212" s="1988" t="s">
        <v>1880</v>
      </c>
      <c r="C212" s="1092">
        <v>10</v>
      </c>
      <c r="D212" s="1092">
        <v>1600</v>
      </c>
      <c r="E212" s="770">
        <f t="shared" ref="E212:G230" si="19">C212*D212/1000</f>
        <v>16</v>
      </c>
      <c r="F212" s="779"/>
      <c r="G212" s="770">
        <f t="shared" si="19"/>
        <v>0</v>
      </c>
      <c r="H212" s="598"/>
      <c r="I212" s="606"/>
    </row>
    <row r="213" spans="1:9" ht="15" customHeight="1" x14ac:dyDescent="0.25">
      <c r="A213" s="714">
        <v>2</v>
      </c>
      <c r="B213" s="1990" t="s">
        <v>1696</v>
      </c>
      <c r="C213" s="1092">
        <v>30</v>
      </c>
      <c r="D213" s="1092">
        <v>100</v>
      </c>
      <c r="E213" s="770">
        <f t="shared" si="19"/>
        <v>3</v>
      </c>
      <c r="F213" s="779"/>
      <c r="G213" s="770">
        <f t="shared" si="19"/>
        <v>0</v>
      </c>
      <c r="H213" s="598"/>
      <c r="I213" s="606"/>
    </row>
    <row r="214" spans="1:9" ht="15" customHeight="1" x14ac:dyDescent="0.25">
      <c r="A214" s="714">
        <v>3</v>
      </c>
      <c r="B214" s="1989" t="s">
        <v>1881</v>
      </c>
      <c r="C214" s="1092">
        <v>10</v>
      </c>
      <c r="D214" s="1092">
        <v>3000</v>
      </c>
      <c r="E214" s="770">
        <f t="shared" si="19"/>
        <v>30</v>
      </c>
      <c r="F214" s="779"/>
      <c r="G214" s="770">
        <f t="shared" si="19"/>
        <v>0</v>
      </c>
      <c r="H214" s="598"/>
      <c r="I214" s="606"/>
    </row>
    <row r="215" spans="1:9" ht="15" customHeight="1" x14ac:dyDescent="0.25">
      <c r="A215" s="714">
        <v>4</v>
      </c>
      <c r="B215" s="1990" t="s">
        <v>1882</v>
      </c>
      <c r="C215" s="1755"/>
      <c r="D215" s="1755"/>
      <c r="E215" s="770">
        <f t="shared" si="19"/>
        <v>0</v>
      </c>
      <c r="F215" s="779"/>
      <c r="G215" s="770">
        <f t="shared" si="19"/>
        <v>0</v>
      </c>
      <c r="H215" s="598"/>
      <c r="I215" s="606"/>
    </row>
    <row r="216" spans="1:9" ht="15" customHeight="1" x14ac:dyDescent="0.25">
      <c r="A216" s="714">
        <v>5</v>
      </c>
      <c r="B216" s="1988" t="s">
        <v>1883</v>
      </c>
      <c r="C216" s="1991"/>
      <c r="D216" s="1755"/>
      <c r="E216" s="770">
        <f t="shared" si="19"/>
        <v>0</v>
      </c>
      <c r="F216" s="779"/>
      <c r="G216" s="770">
        <f t="shared" si="19"/>
        <v>0</v>
      </c>
      <c r="H216" s="598"/>
      <c r="I216" s="606"/>
    </row>
    <row r="217" spans="1:9" ht="15" hidden="1" customHeight="1" x14ac:dyDescent="0.25">
      <c r="A217" s="714">
        <v>6</v>
      </c>
      <c r="B217" s="1990" t="s">
        <v>1884</v>
      </c>
      <c r="C217" s="1092"/>
      <c r="D217" s="1092"/>
      <c r="E217" s="770">
        <f t="shared" si="19"/>
        <v>0</v>
      </c>
      <c r="F217" s="779"/>
      <c r="G217" s="770">
        <f t="shared" si="19"/>
        <v>0</v>
      </c>
      <c r="H217" s="598"/>
      <c r="I217" s="606"/>
    </row>
    <row r="218" spans="1:9" ht="15" hidden="1" customHeight="1" x14ac:dyDescent="0.25">
      <c r="A218" s="714">
        <v>7</v>
      </c>
      <c r="B218" s="1990" t="s">
        <v>1885</v>
      </c>
      <c r="C218" s="1092"/>
      <c r="D218" s="1092"/>
      <c r="E218" s="770">
        <f t="shared" si="19"/>
        <v>0</v>
      </c>
      <c r="F218" s="779"/>
      <c r="G218" s="770">
        <f t="shared" si="19"/>
        <v>0</v>
      </c>
      <c r="H218" s="598"/>
      <c r="I218" s="606"/>
    </row>
    <row r="219" spans="1:9" ht="15" hidden="1" customHeight="1" x14ac:dyDescent="0.25">
      <c r="A219" s="714">
        <v>8</v>
      </c>
      <c r="B219" s="1988" t="s">
        <v>1886</v>
      </c>
      <c r="C219" s="1755"/>
      <c r="D219" s="1755"/>
      <c r="E219" s="770">
        <f t="shared" si="19"/>
        <v>0</v>
      </c>
      <c r="F219" s="779"/>
      <c r="G219" s="770">
        <f t="shared" si="19"/>
        <v>0</v>
      </c>
      <c r="H219" s="598"/>
      <c r="I219" s="606"/>
    </row>
    <row r="220" spans="1:9" ht="15" hidden="1" customHeight="1" x14ac:dyDescent="0.25">
      <c r="A220" s="714">
        <v>9</v>
      </c>
      <c r="B220" s="1990" t="s">
        <v>1887</v>
      </c>
      <c r="C220" s="1991"/>
      <c r="D220" s="1755"/>
      <c r="E220" s="770">
        <f t="shared" si="19"/>
        <v>0</v>
      </c>
      <c r="F220" s="779"/>
      <c r="G220" s="770">
        <f t="shared" si="19"/>
        <v>0</v>
      </c>
      <c r="H220" s="598"/>
      <c r="I220" s="606"/>
    </row>
    <row r="221" spans="1:9" ht="15" hidden="1" customHeight="1" x14ac:dyDescent="0.25">
      <c r="A221" s="714">
        <v>10</v>
      </c>
      <c r="B221" s="1990" t="s">
        <v>1271</v>
      </c>
      <c r="C221" s="1092"/>
      <c r="D221" s="1092"/>
      <c r="E221" s="770">
        <f t="shared" si="19"/>
        <v>0</v>
      </c>
      <c r="F221" s="779"/>
      <c r="G221" s="770">
        <f t="shared" si="19"/>
        <v>0</v>
      </c>
      <c r="H221" s="598"/>
      <c r="I221" s="606"/>
    </row>
    <row r="222" spans="1:9" ht="15" hidden="1" customHeight="1" x14ac:dyDescent="0.25">
      <c r="A222" s="714">
        <v>11</v>
      </c>
      <c r="B222" s="1990" t="s">
        <v>1888</v>
      </c>
      <c r="C222" s="1092"/>
      <c r="D222" s="1092"/>
      <c r="E222" s="770">
        <f t="shared" si="19"/>
        <v>0</v>
      </c>
      <c r="F222" s="779"/>
      <c r="G222" s="770">
        <f t="shared" si="19"/>
        <v>0</v>
      </c>
      <c r="H222" s="598"/>
      <c r="I222" s="606"/>
    </row>
    <row r="223" spans="1:9" ht="15" hidden="1" customHeight="1" x14ac:dyDescent="0.25">
      <c r="A223" s="714"/>
      <c r="B223" s="716"/>
      <c r="C223" s="779"/>
      <c r="D223" s="779"/>
      <c r="E223" s="770">
        <f t="shared" si="19"/>
        <v>0</v>
      </c>
      <c r="F223" s="779"/>
      <c r="G223" s="770">
        <f t="shared" si="19"/>
        <v>0</v>
      </c>
      <c r="H223" s="598"/>
      <c r="I223" s="606"/>
    </row>
    <row r="224" spans="1:9" ht="15" hidden="1" customHeight="1" x14ac:dyDescent="0.25">
      <c r="A224" s="714"/>
      <c r="B224" s="716"/>
      <c r="C224" s="779"/>
      <c r="D224" s="779"/>
      <c r="E224" s="770">
        <f t="shared" si="19"/>
        <v>0</v>
      </c>
      <c r="F224" s="779"/>
      <c r="G224" s="770">
        <f t="shared" si="19"/>
        <v>0</v>
      </c>
      <c r="H224" s="598"/>
      <c r="I224" s="606"/>
    </row>
    <row r="225" spans="1:9" ht="15" hidden="1" customHeight="1" x14ac:dyDescent="0.25">
      <c r="A225" s="714"/>
      <c r="B225" s="716"/>
      <c r="C225" s="779"/>
      <c r="D225" s="779"/>
      <c r="E225" s="770">
        <f t="shared" si="19"/>
        <v>0</v>
      </c>
      <c r="F225" s="779"/>
      <c r="G225" s="770">
        <f t="shared" si="19"/>
        <v>0</v>
      </c>
      <c r="H225" s="598"/>
      <c r="I225" s="606"/>
    </row>
    <row r="226" spans="1:9" ht="15" hidden="1" customHeight="1" x14ac:dyDescent="0.25">
      <c r="A226" s="714"/>
      <c r="B226" s="716"/>
      <c r="C226" s="779"/>
      <c r="D226" s="779"/>
      <c r="E226" s="770">
        <f t="shared" si="19"/>
        <v>0</v>
      </c>
      <c r="F226" s="779"/>
      <c r="G226" s="770">
        <f t="shared" si="19"/>
        <v>0</v>
      </c>
      <c r="H226" s="598"/>
      <c r="I226" s="606"/>
    </row>
    <row r="227" spans="1:9" ht="15" hidden="1" customHeight="1" x14ac:dyDescent="0.25">
      <c r="A227" s="714"/>
      <c r="B227" s="716"/>
      <c r="C227" s="779"/>
      <c r="D227" s="779"/>
      <c r="E227" s="770">
        <f t="shared" si="19"/>
        <v>0</v>
      </c>
      <c r="F227" s="779"/>
      <c r="G227" s="770">
        <f t="shared" si="19"/>
        <v>0</v>
      </c>
      <c r="H227" s="598"/>
      <c r="I227" s="606"/>
    </row>
    <row r="228" spans="1:9" ht="15" hidden="1" customHeight="1" x14ac:dyDescent="0.25">
      <c r="A228" s="714"/>
      <c r="B228" s="716"/>
      <c r="C228" s="779"/>
      <c r="D228" s="779"/>
      <c r="E228" s="770">
        <f t="shared" si="19"/>
        <v>0</v>
      </c>
      <c r="F228" s="779"/>
      <c r="G228" s="770">
        <f t="shared" si="19"/>
        <v>0</v>
      </c>
      <c r="H228" s="598"/>
      <c r="I228" s="606"/>
    </row>
    <row r="229" spans="1:9" ht="15" hidden="1" customHeight="1" x14ac:dyDescent="0.25">
      <c r="A229" s="714"/>
      <c r="B229" s="716"/>
      <c r="C229" s="779"/>
      <c r="D229" s="779"/>
      <c r="E229" s="770">
        <f t="shared" si="19"/>
        <v>0</v>
      </c>
      <c r="F229" s="779"/>
      <c r="G229" s="770">
        <f t="shared" si="19"/>
        <v>0</v>
      </c>
      <c r="H229" s="598"/>
      <c r="I229" s="606"/>
    </row>
    <row r="230" spans="1:9" ht="15" hidden="1" customHeight="1" x14ac:dyDescent="0.25">
      <c r="A230" s="714"/>
      <c r="B230" s="716"/>
      <c r="C230" s="779"/>
      <c r="D230" s="779"/>
      <c r="E230" s="770">
        <f t="shared" si="19"/>
        <v>0</v>
      </c>
      <c r="F230" s="779"/>
      <c r="G230" s="770">
        <f t="shared" si="19"/>
        <v>0</v>
      </c>
      <c r="H230" s="598"/>
      <c r="I230" s="606"/>
    </row>
    <row r="231" spans="1:9" ht="15" customHeight="1" x14ac:dyDescent="0.25">
      <c r="A231" s="723" t="s">
        <v>742</v>
      </c>
      <c r="B231" s="725" t="s">
        <v>430</v>
      </c>
      <c r="C231" s="780">
        <f>SUM(C232:C240)</f>
        <v>2</v>
      </c>
      <c r="D231" s="781"/>
      <c r="E231" s="780">
        <f>CEILING(SUM(E232:E240),0.1)</f>
        <v>60</v>
      </c>
      <c r="F231" s="780">
        <f>SUM(F232:F240)</f>
        <v>0</v>
      </c>
      <c r="G231" s="780">
        <f>SUM(G232:G240)</f>
        <v>0</v>
      </c>
      <c r="H231" s="598"/>
      <c r="I231" s="606"/>
    </row>
    <row r="232" spans="1:9" ht="15" customHeight="1" x14ac:dyDescent="0.25">
      <c r="A232" s="714">
        <v>1</v>
      </c>
      <c r="B232" s="1989" t="s">
        <v>1158</v>
      </c>
      <c r="C232" s="1092">
        <v>2</v>
      </c>
      <c r="D232" s="1092">
        <v>30</v>
      </c>
      <c r="E232" s="1092">
        <f>C232*D232</f>
        <v>60</v>
      </c>
      <c r="F232" s="779"/>
      <c r="G232" s="770">
        <f t="shared" ref="E232:G240" si="20">E232*F232/1000</f>
        <v>0</v>
      </c>
      <c r="H232" s="598"/>
      <c r="I232" s="606"/>
    </row>
    <row r="233" spans="1:9" ht="15" customHeight="1" x14ac:dyDescent="0.25">
      <c r="A233" s="714">
        <v>2</v>
      </c>
      <c r="B233" s="1989" t="s">
        <v>1889</v>
      </c>
      <c r="C233" s="1092"/>
      <c r="D233" s="1092"/>
      <c r="E233" s="770">
        <f t="shared" si="20"/>
        <v>0</v>
      </c>
      <c r="F233" s="779"/>
      <c r="G233" s="770">
        <f t="shared" si="20"/>
        <v>0</v>
      </c>
      <c r="H233" s="598"/>
      <c r="I233" s="606"/>
    </row>
    <row r="234" spans="1:9" ht="15" hidden="1" customHeight="1" x14ac:dyDescent="0.25">
      <c r="A234" s="714"/>
      <c r="B234" s="716"/>
      <c r="C234" s="779"/>
      <c r="D234" s="779"/>
      <c r="E234" s="770">
        <f t="shared" si="20"/>
        <v>0</v>
      </c>
      <c r="F234" s="779"/>
      <c r="G234" s="770">
        <f t="shared" si="20"/>
        <v>0</v>
      </c>
      <c r="H234" s="598"/>
      <c r="I234" s="606"/>
    </row>
    <row r="235" spans="1:9" ht="15" hidden="1" customHeight="1" x14ac:dyDescent="0.25">
      <c r="A235" s="714"/>
      <c r="B235" s="716"/>
      <c r="C235" s="779"/>
      <c r="D235" s="779"/>
      <c r="E235" s="770">
        <f t="shared" si="20"/>
        <v>0</v>
      </c>
      <c r="F235" s="779"/>
      <c r="G235" s="770">
        <f t="shared" si="20"/>
        <v>0</v>
      </c>
      <c r="H235" s="598"/>
      <c r="I235" s="606"/>
    </row>
    <row r="236" spans="1:9" ht="15" hidden="1" customHeight="1" x14ac:dyDescent="0.25">
      <c r="A236" s="714"/>
      <c r="B236" s="716"/>
      <c r="C236" s="779"/>
      <c r="D236" s="779"/>
      <c r="E236" s="770">
        <f t="shared" si="20"/>
        <v>0</v>
      </c>
      <c r="F236" s="779"/>
      <c r="G236" s="770">
        <f t="shared" si="20"/>
        <v>0</v>
      </c>
      <c r="H236" s="598"/>
      <c r="I236" s="606"/>
    </row>
    <row r="237" spans="1:9" ht="15" hidden="1" customHeight="1" x14ac:dyDescent="0.25">
      <c r="A237" s="714"/>
      <c r="B237" s="716"/>
      <c r="C237" s="779"/>
      <c r="D237" s="779"/>
      <c r="E237" s="770">
        <f t="shared" si="20"/>
        <v>0</v>
      </c>
      <c r="F237" s="779"/>
      <c r="G237" s="770">
        <f t="shared" si="20"/>
        <v>0</v>
      </c>
      <c r="H237" s="598"/>
      <c r="I237" s="606"/>
    </row>
    <row r="238" spans="1:9" ht="15" hidden="1" customHeight="1" x14ac:dyDescent="0.25">
      <c r="A238" s="714"/>
      <c r="B238" s="716"/>
      <c r="C238" s="779"/>
      <c r="D238" s="779"/>
      <c r="E238" s="770">
        <f t="shared" si="20"/>
        <v>0</v>
      </c>
      <c r="F238" s="779"/>
      <c r="G238" s="770">
        <f t="shared" si="20"/>
        <v>0</v>
      </c>
      <c r="H238" s="598"/>
      <c r="I238" s="606"/>
    </row>
    <row r="239" spans="1:9" ht="15" hidden="1" customHeight="1" x14ac:dyDescent="0.25">
      <c r="A239" s="714"/>
      <c r="B239" s="716"/>
      <c r="C239" s="779"/>
      <c r="D239" s="779"/>
      <c r="E239" s="770">
        <f t="shared" si="20"/>
        <v>0</v>
      </c>
      <c r="F239" s="779"/>
      <c r="G239" s="770">
        <f t="shared" si="20"/>
        <v>0</v>
      </c>
      <c r="H239" s="598"/>
      <c r="I239" s="606"/>
    </row>
    <row r="240" spans="1:9" ht="15" hidden="1" customHeight="1" x14ac:dyDescent="0.25">
      <c r="A240" s="714"/>
      <c r="B240" s="716"/>
      <c r="C240" s="779"/>
      <c r="D240" s="779"/>
      <c r="E240" s="770">
        <f t="shared" si="20"/>
        <v>0</v>
      </c>
      <c r="F240" s="779"/>
      <c r="G240" s="770">
        <f t="shared" si="20"/>
        <v>0</v>
      </c>
      <c r="H240" s="598"/>
      <c r="I240" s="606"/>
    </row>
    <row r="241" spans="1:9" ht="15" customHeight="1" x14ac:dyDescent="0.25">
      <c r="A241" s="723" t="s">
        <v>744</v>
      </c>
      <c r="B241" s="726" t="s">
        <v>1022</v>
      </c>
      <c r="C241" s="780">
        <f>SUM(C242:C255)</f>
        <v>1</v>
      </c>
      <c r="D241" s="781"/>
      <c r="E241" s="780">
        <f>CEILING(SUM(E242:E255),0.1)</f>
        <v>70</v>
      </c>
      <c r="F241" s="780">
        <f t="shared" ref="F241:G241" si="21">CEILING(SUM(F242:F255),0.1)</f>
        <v>0</v>
      </c>
      <c r="G241" s="780">
        <f t="shared" si="21"/>
        <v>0</v>
      </c>
      <c r="H241" s="598"/>
      <c r="I241" s="606"/>
    </row>
    <row r="242" spans="1:9" ht="15" customHeight="1" x14ac:dyDescent="0.25">
      <c r="A242" s="714">
        <v>1</v>
      </c>
      <c r="B242" s="1988" t="s">
        <v>1890</v>
      </c>
      <c r="C242" s="1092"/>
      <c r="D242" s="1092"/>
      <c r="E242" s="770">
        <f t="shared" ref="E242:G255" si="22">C242*D242/1000</f>
        <v>0</v>
      </c>
      <c r="F242" s="779"/>
      <c r="G242" s="770">
        <f t="shared" si="22"/>
        <v>0</v>
      </c>
      <c r="H242" s="598"/>
      <c r="I242" s="606"/>
    </row>
    <row r="243" spans="1:9" ht="15" customHeight="1" x14ac:dyDescent="0.25">
      <c r="A243" s="714">
        <v>2</v>
      </c>
      <c r="B243" s="1988" t="s">
        <v>1891</v>
      </c>
      <c r="C243" s="1092">
        <v>1</v>
      </c>
      <c r="D243" s="1092">
        <v>70000</v>
      </c>
      <c r="E243" s="770">
        <f t="shared" si="22"/>
        <v>70</v>
      </c>
      <c r="F243" s="779"/>
      <c r="G243" s="770">
        <f t="shared" si="22"/>
        <v>0</v>
      </c>
      <c r="H243" s="598"/>
      <c r="I243" s="606"/>
    </row>
    <row r="244" spans="1:9" ht="15" customHeight="1" x14ac:dyDescent="0.25">
      <c r="A244" s="714">
        <v>3</v>
      </c>
      <c r="B244" s="1989" t="s">
        <v>1892</v>
      </c>
      <c r="C244" s="1092"/>
      <c r="D244" s="1092"/>
      <c r="E244" s="770">
        <f t="shared" si="22"/>
        <v>0</v>
      </c>
      <c r="F244" s="779"/>
      <c r="G244" s="770">
        <f t="shared" si="22"/>
        <v>0</v>
      </c>
      <c r="H244" s="598"/>
      <c r="I244" s="606"/>
    </row>
    <row r="245" spans="1:9" ht="15" customHeight="1" x14ac:dyDescent="0.25">
      <c r="A245" s="714">
        <v>4</v>
      </c>
      <c r="B245" s="1989" t="s">
        <v>1893</v>
      </c>
      <c r="C245" s="1092"/>
      <c r="D245" s="1092"/>
      <c r="E245" s="770">
        <f t="shared" si="22"/>
        <v>0</v>
      </c>
      <c r="F245" s="779"/>
      <c r="G245" s="770">
        <f t="shared" si="22"/>
        <v>0</v>
      </c>
      <c r="H245" s="598"/>
      <c r="I245" s="606"/>
    </row>
    <row r="246" spans="1:9" ht="15" hidden="1" customHeight="1" x14ac:dyDescent="0.25">
      <c r="A246" s="714">
        <v>5</v>
      </c>
      <c r="B246" s="1989" t="s">
        <v>1894</v>
      </c>
      <c r="C246" s="1092"/>
      <c r="D246" s="1092"/>
      <c r="E246" s="770">
        <f t="shared" si="22"/>
        <v>0</v>
      </c>
      <c r="F246" s="779"/>
      <c r="G246" s="770">
        <f t="shared" si="22"/>
        <v>0</v>
      </c>
      <c r="H246" s="598"/>
      <c r="I246" s="606"/>
    </row>
    <row r="247" spans="1:9" ht="15" hidden="1" customHeight="1" x14ac:dyDescent="0.25">
      <c r="A247" s="714">
        <v>6</v>
      </c>
      <c r="B247" s="1989" t="s">
        <v>1895</v>
      </c>
      <c r="C247" s="1992"/>
      <c r="D247" s="1092"/>
      <c r="E247" s="770">
        <f t="shared" si="22"/>
        <v>0</v>
      </c>
      <c r="F247" s="779"/>
      <c r="G247" s="770">
        <f t="shared" si="22"/>
        <v>0</v>
      </c>
      <c r="H247" s="598"/>
      <c r="I247" s="606"/>
    </row>
    <row r="248" spans="1:9" ht="15" hidden="1" customHeight="1" x14ac:dyDescent="0.25">
      <c r="A248" s="714">
        <v>7</v>
      </c>
      <c r="B248" s="1989" t="s">
        <v>1896</v>
      </c>
      <c r="C248" s="1092"/>
      <c r="D248" s="1092"/>
      <c r="E248" s="770">
        <f t="shared" si="22"/>
        <v>0</v>
      </c>
      <c r="F248" s="779"/>
      <c r="G248" s="770">
        <f t="shared" si="22"/>
        <v>0</v>
      </c>
      <c r="H248" s="598"/>
      <c r="I248" s="606"/>
    </row>
    <row r="249" spans="1:9" ht="15" hidden="1" customHeight="1" x14ac:dyDescent="0.25">
      <c r="A249" s="714">
        <v>8</v>
      </c>
      <c r="B249" s="717" t="s">
        <v>1272</v>
      </c>
      <c r="C249" s="779"/>
      <c r="D249" s="779"/>
      <c r="E249" s="770">
        <f t="shared" si="22"/>
        <v>0</v>
      </c>
      <c r="F249" s="779"/>
      <c r="G249" s="770">
        <f t="shared" si="22"/>
        <v>0</v>
      </c>
      <c r="H249" s="598"/>
      <c r="I249" s="606"/>
    </row>
    <row r="250" spans="1:9" ht="15" hidden="1" customHeight="1" x14ac:dyDescent="0.25">
      <c r="A250" s="714">
        <v>9</v>
      </c>
      <c r="B250" s="717" t="s">
        <v>1273</v>
      </c>
      <c r="C250" s="779"/>
      <c r="D250" s="779"/>
      <c r="E250" s="770">
        <f t="shared" si="22"/>
        <v>0</v>
      </c>
      <c r="F250" s="779"/>
      <c r="G250" s="770">
        <f t="shared" si="22"/>
        <v>0</v>
      </c>
      <c r="H250" s="598"/>
      <c r="I250" s="606"/>
    </row>
    <row r="251" spans="1:9" ht="15" hidden="1" customHeight="1" x14ac:dyDescent="0.25">
      <c r="A251" s="714">
        <v>10</v>
      </c>
      <c r="B251" s="717" t="s">
        <v>1274</v>
      </c>
      <c r="C251" s="779"/>
      <c r="D251" s="779"/>
      <c r="E251" s="770">
        <f t="shared" si="22"/>
        <v>0</v>
      </c>
      <c r="F251" s="779"/>
      <c r="G251" s="770">
        <f t="shared" si="22"/>
        <v>0</v>
      </c>
      <c r="H251" s="598"/>
      <c r="I251" s="606"/>
    </row>
    <row r="252" spans="1:9" ht="15" hidden="1" customHeight="1" x14ac:dyDescent="0.25">
      <c r="A252" s="714"/>
      <c r="B252" s="717"/>
      <c r="C252" s="779"/>
      <c r="D252" s="779"/>
      <c r="E252" s="770">
        <f t="shared" si="22"/>
        <v>0</v>
      </c>
      <c r="F252" s="779"/>
      <c r="G252" s="770">
        <f t="shared" si="22"/>
        <v>0</v>
      </c>
      <c r="H252" s="598"/>
      <c r="I252" s="606"/>
    </row>
    <row r="253" spans="1:9" ht="15" hidden="1" customHeight="1" x14ac:dyDescent="0.25">
      <c r="A253" s="714"/>
      <c r="B253" s="717"/>
      <c r="C253" s="779"/>
      <c r="D253" s="779"/>
      <c r="E253" s="770">
        <f t="shared" si="22"/>
        <v>0</v>
      </c>
      <c r="F253" s="779"/>
      <c r="G253" s="770">
        <f t="shared" si="22"/>
        <v>0</v>
      </c>
      <c r="H253" s="598"/>
      <c r="I253" s="606"/>
    </row>
    <row r="254" spans="1:9" ht="15" hidden="1" customHeight="1" x14ac:dyDescent="0.25">
      <c r="A254" s="714"/>
      <c r="B254" s="717"/>
      <c r="C254" s="779"/>
      <c r="D254" s="779"/>
      <c r="E254" s="770">
        <f t="shared" si="22"/>
        <v>0</v>
      </c>
      <c r="F254" s="779"/>
      <c r="G254" s="770">
        <f t="shared" si="22"/>
        <v>0</v>
      </c>
      <c r="H254" s="598"/>
      <c r="I254" s="606"/>
    </row>
    <row r="255" spans="1:9" ht="15" hidden="1" customHeight="1" x14ac:dyDescent="0.25">
      <c r="A255" s="714"/>
      <c r="B255" s="717"/>
      <c r="C255" s="779"/>
      <c r="D255" s="779"/>
      <c r="E255" s="770">
        <f t="shared" si="22"/>
        <v>0</v>
      </c>
      <c r="F255" s="779"/>
      <c r="G255" s="770">
        <f t="shared" si="22"/>
        <v>0</v>
      </c>
      <c r="H255" s="598"/>
      <c r="I255" s="606"/>
    </row>
    <row r="256" spans="1:9" ht="15" customHeight="1" x14ac:dyDescent="0.25">
      <c r="A256" s="727" t="s">
        <v>746</v>
      </c>
      <c r="B256" s="728" t="s">
        <v>751</v>
      </c>
      <c r="C256" s="782">
        <f>SUM(C257:C296)</f>
        <v>502</v>
      </c>
      <c r="D256" s="781"/>
      <c r="E256" s="782">
        <f>CEILING(SUM(E257:E296),0.1)</f>
        <v>147</v>
      </c>
      <c r="F256" s="782">
        <f t="shared" ref="F256:G256" si="23">CEILING(SUM(F257:F296),0.1)</f>
        <v>0</v>
      </c>
      <c r="G256" s="782">
        <f t="shared" si="23"/>
        <v>0</v>
      </c>
      <c r="H256" s="598"/>
      <c r="I256" s="606"/>
    </row>
    <row r="257" spans="1:9" ht="15" customHeight="1" x14ac:dyDescent="0.25">
      <c r="A257" s="860">
        <v>1</v>
      </c>
      <c r="B257" s="1989" t="s">
        <v>1897</v>
      </c>
      <c r="C257" s="1092"/>
      <c r="D257" s="1092"/>
      <c r="E257" s="770">
        <f t="shared" ref="E257:G296" si="24">C257*D257/1000</f>
        <v>0</v>
      </c>
      <c r="F257" s="779"/>
      <c r="G257" s="770">
        <f t="shared" si="24"/>
        <v>0</v>
      </c>
      <c r="H257" s="598"/>
      <c r="I257" s="606"/>
    </row>
    <row r="258" spans="1:9" ht="15" customHeight="1" x14ac:dyDescent="0.25">
      <c r="A258" s="860">
        <v>2</v>
      </c>
      <c r="B258" s="1989" t="s">
        <v>1898</v>
      </c>
      <c r="C258" s="1092"/>
      <c r="D258" s="1092"/>
      <c r="E258" s="770">
        <f t="shared" si="24"/>
        <v>0</v>
      </c>
      <c r="F258" s="779"/>
      <c r="G258" s="770">
        <f t="shared" si="24"/>
        <v>0</v>
      </c>
      <c r="H258" s="598"/>
      <c r="I258" s="606"/>
    </row>
    <row r="259" spans="1:9" ht="15" customHeight="1" x14ac:dyDescent="0.25">
      <c r="A259" s="860">
        <v>3</v>
      </c>
      <c r="B259" s="1989" t="s">
        <v>1899</v>
      </c>
      <c r="C259" s="1092"/>
      <c r="D259" s="1092"/>
      <c r="E259" s="770">
        <f t="shared" si="24"/>
        <v>0</v>
      </c>
      <c r="F259" s="779"/>
      <c r="G259" s="770">
        <f t="shared" si="24"/>
        <v>0</v>
      </c>
      <c r="H259" s="598"/>
      <c r="I259" s="606"/>
    </row>
    <row r="260" spans="1:9" ht="15" customHeight="1" x14ac:dyDescent="0.25">
      <c r="A260" s="860">
        <v>4</v>
      </c>
      <c r="B260" s="1989" t="s">
        <v>1900</v>
      </c>
      <c r="C260" s="1092"/>
      <c r="D260" s="1092"/>
      <c r="E260" s="770">
        <f t="shared" si="24"/>
        <v>0</v>
      </c>
      <c r="F260" s="779"/>
      <c r="G260" s="770">
        <f t="shared" si="24"/>
        <v>0</v>
      </c>
      <c r="H260" s="598"/>
      <c r="I260" s="606"/>
    </row>
    <row r="261" spans="1:9" ht="15" customHeight="1" x14ac:dyDescent="0.25">
      <c r="A261" s="860">
        <v>5</v>
      </c>
      <c r="B261" s="1989" t="s">
        <v>1901</v>
      </c>
      <c r="C261" s="1983">
        <f>5+8</f>
        <v>13</v>
      </c>
      <c r="D261" s="1983">
        <v>1800</v>
      </c>
      <c r="E261" s="770">
        <f t="shared" si="24"/>
        <v>23.4</v>
      </c>
      <c r="F261" s="779"/>
      <c r="G261" s="770">
        <f t="shared" si="24"/>
        <v>0</v>
      </c>
      <c r="H261" s="598"/>
      <c r="I261" s="606"/>
    </row>
    <row r="262" spans="1:9" ht="15" customHeight="1" x14ac:dyDescent="0.25">
      <c r="A262" s="860">
        <v>6</v>
      </c>
      <c r="B262" s="1989" t="s">
        <v>1902</v>
      </c>
      <c r="C262" s="1983">
        <v>50</v>
      </c>
      <c r="D262" s="1983">
        <v>42</v>
      </c>
      <c r="E262" s="770">
        <f t="shared" si="24"/>
        <v>2.1</v>
      </c>
      <c r="F262" s="779"/>
      <c r="G262" s="770">
        <f t="shared" si="24"/>
        <v>0</v>
      </c>
      <c r="H262" s="598"/>
      <c r="I262" s="606"/>
    </row>
    <row r="263" spans="1:9" ht="15" customHeight="1" x14ac:dyDescent="0.25">
      <c r="A263" s="860">
        <v>7</v>
      </c>
      <c r="B263" s="1989" t="s">
        <v>1903</v>
      </c>
      <c r="C263" s="1983">
        <v>51</v>
      </c>
      <c r="D263" s="1983">
        <v>800</v>
      </c>
      <c r="E263" s="770">
        <f t="shared" si="24"/>
        <v>40.799999999999997</v>
      </c>
      <c r="F263" s="779"/>
      <c r="G263" s="770">
        <f t="shared" si="24"/>
        <v>0</v>
      </c>
      <c r="H263" s="598"/>
      <c r="I263" s="606"/>
    </row>
    <row r="264" spans="1:9" ht="15" customHeight="1" x14ac:dyDescent="0.25">
      <c r="A264" s="860">
        <v>8</v>
      </c>
      <c r="B264" s="1989" t="s">
        <v>1904</v>
      </c>
      <c r="C264" s="1983">
        <v>140</v>
      </c>
      <c r="D264" s="1983">
        <v>40</v>
      </c>
      <c r="E264" s="770">
        <f t="shared" si="24"/>
        <v>5.6</v>
      </c>
      <c r="F264" s="779"/>
      <c r="G264" s="770">
        <f t="shared" si="24"/>
        <v>0</v>
      </c>
      <c r="H264" s="598"/>
      <c r="I264" s="606"/>
    </row>
    <row r="265" spans="1:9" ht="15" customHeight="1" x14ac:dyDescent="0.25">
      <c r="A265" s="860">
        <v>9</v>
      </c>
      <c r="B265" s="1989" t="s">
        <v>1905</v>
      </c>
      <c r="C265" s="1983">
        <v>28</v>
      </c>
      <c r="D265" s="1983">
        <v>200</v>
      </c>
      <c r="E265" s="770">
        <f t="shared" si="24"/>
        <v>5.6</v>
      </c>
      <c r="F265" s="779"/>
      <c r="G265" s="770">
        <f t="shared" si="24"/>
        <v>0</v>
      </c>
      <c r="H265" s="598"/>
      <c r="I265" s="606"/>
    </row>
    <row r="266" spans="1:9" ht="15" customHeight="1" x14ac:dyDescent="0.25">
      <c r="A266" s="860">
        <v>10</v>
      </c>
      <c r="B266" s="1990" t="s">
        <v>1906</v>
      </c>
      <c r="C266" s="1983">
        <v>157</v>
      </c>
      <c r="D266" s="1983">
        <v>220</v>
      </c>
      <c r="E266" s="770">
        <f t="shared" si="24"/>
        <v>34.54</v>
      </c>
      <c r="F266" s="779"/>
      <c r="G266" s="770">
        <f t="shared" si="24"/>
        <v>0</v>
      </c>
      <c r="H266" s="598"/>
      <c r="I266" s="606"/>
    </row>
    <row r="267" spans="1:9" ht="15" customHeight="1" x14ac:dyDescent="0.25">
      <c r="A267" s="860">
        <v>11</v>
      </c>
      <c r="B267" s="1988" t="s">
        <v>1907</v>
      </c>
      <c r="C267" s="1983">
        <v>39</v>
      </c>
      <c r="D267" s="1983">
        <v>290</v>
      </c>
      <c r="E267" s="770">
        <f t="shared" si="24"/>
        <v>11.31</v>
      </c>
      <c r="F267" s="779"/>
      <c r="G267" s="770">
        <f t="shared" si="24"/>
        <v>0</v>
      </c>
      <c r="H267" s="598"/>
      <c r="I267" s="606"/>
    </row>
    <row r="268" spans="1:9" ht="15" customHeight="1" x14ac:dyDescent="0.25">
      <c r="A268" s="860">
        <v>12</v>
      </c>
      <c r="B268" s="1989" t="s">
        <v>1908</v>
      </c>
      <c r="C268" s="1983">
        <v>10</v>
      </c>
      <c r="D268" s="1983">
        <v>90</v>
      </c>
      <c r="E268" s="770">
        <f t="shared" si="24"/>
        <v>0.9</v>
      </c>
      <c r="F268" s="779"/>
      <c r="G268" s="770">
        <f t="shared" si="24"/>
        <v>0</v>
      </c>
      <c r="H268" s="598"/>
      <c r="I268" s="606"/>
    </row>
    <row r="269" spans="1:9" ht="15" customHeight="1" x14ac:dyDescent="0.25">
      <c r="A269" s="860">
        <v>13</v>
      </c>
      <c r="B269" s="1989" t="s">
        <v>431</v>
      </c>
      <c r="C269" s="1983">
        <v>4</v>
      </c>
      <c r="D269" s="1983">
        <v>3000</v>
      </c>
      <c r="E269" s="770">
        <f t="shared" si="24"/>
        <v>12</v>
      </c>
      <c r="F269" s="779"/>
      <c r="G269" s="770">
        <f t="shared" si="24"/>
        <v>0</v>
      </c>
      <c r="H269" s="598"/>
      <c r="I269" s="606"/>
    </row>
    <row r="270" spans="1:9" ht="15" customHeight="1" x14ac:dyDescent="0.25">
      <c r="A270" s="860">
        <v>14</v>
      </c>
      <c r="B270" s="1989" t="s">
        <v>1909</v>
      </c>
      <c r="C270" s="1983">
        <v>8</v>
      </c>
      <c r="D270" s="1983">
        <v>1300</v>
      </c>
      <c r="E270" s="770">
        <f t="shared" si="24"/>
        <v>10.4</v>
      </c>
      <c r="F270" s="779"/>
      <c r="G270" s="770">
        <f t="shared" si="24"/>
        <v>0</v>
      </c>
      <c r="H270" s="598"/>
      <c r="I270" s="606"/>
    </row>
    <row r="271" spans="1:9" ht="15" customHeight="1" x14ac:dyDescent="0.25">
      <c r="A271" s="860">
        <v>15</v>
      </c>
      <c r="B271" s="1989" t="s">
        <v>1910</v>
      </c>
      <c r="C271" s="1983">
        <v>2</v>
      </c>
      <c r="D271" s="1983">
        <v>150</v>
      </c>
      <c r="E271" s="770">
        <f t="shared" si="24"/>
        <v>0.3</v>
      </c>
      <c r="F271" s="779"/>
      <c r="G271" s="770">
        <f t="shared" si="24"/>
        <v>0</v>
      </c>
      <c r="H271" s="598"/>
      <c r="I271" s="606"/>
    </row>
    <row r="272" spans="1:9" ht="15" customHeight="1" x14ac:dyDescent="0.25">
      <c r="A272" s="860">
        <v>16</v>
      </c>
      <c r="B272" s="1990" t="s">
        <v>1911</v>
      </c>
      <c r="C272" s="1983"/>
      <c r="D272" s="1983"/>
      <c r="E272" s="770">
        <f t="shared" si="24"/>
        <v>0</v>
      </c>
      <c r="F272" s="779"/>
      <c r="G272" s="770">
        <f t="shared" si="24"/>
        <v>0</v>
      </c>
      <c r="H272" s="598"/>
      <c r="I272" s="606"/>
    </row>
    <row r="273" spans="1:9" ht="15" customHeight="1" x14ac:dyDescent="0.25">
      <c r="A273" s="860">
        <v>17</v>
      </c>
      <c r="B273" s="1988" t="s">
        <v>1912</v>
      </c>
      <c r="C273" s="1983"/>
      <c r="D273" s="1983"/>
      <c r="E273" s="770">
        <f t="shared" si="24"/>
        <v>0</v>
      </c>
      <c r="F273" s="779"/>
      <c r="G273" s="770">
        <f t="shared" si="24"/>
        <v>0</v>
      </c>
      <c r="H273" s="598"/>
      <c r="I273" s="606"/>
    </row>
    <row r="274" spans="1:9" ht="15" hidden="1" customHeight="1" x14ac:dyDescent="0.25">
      <c r="A274" s="860">
        <v>18</v>
      </c>
      <c r="B274" s="1989" t="s">
        <v>1697</v>
      </c>
      <c r="C274" s="1983"/>
      <c r="D274" s="1983"/>
      <c r="E274" s="770">
        <f t="shared" si="24"/>
        <v>0</v>
      </c>
      <c r="F274" s="779"/>
      <c r="G274" s="770">
        <f t="shared" si="24"/>
        <v>0</v>
      </c>
      <c r="H274" s="598"/>
      <c r="I274" s="606"/>
    </row>
    <row r="275" spans="1:9" ht="15" hidden="1" customHeight="1" x14ac:dyDescent="0.25">
      <c r="A275" s="860">
        <v>19</v>
      </c>
      <c r="B275" s="1989" t="s">
        <v>1913</v>
      </c>
      <c r="C275" s="1983"/>
      <c r="D275" s="1983"/>
      <c r="E275" s="770">
        <f t="shared" si="24"/>
        <v>0</v>
      </c>
      <c r="F275" s="779"/>
      <c r="G275" s="770">
        <f t="shared" si="24"/>
        <v>0</v>
      </c>
      <c r="H275" s="598"/>
      <c r="I275" s="606"/>
    </row>
    <row r="276" spans="1:9" ht="15" hidden="1" customHeight="1" x14ac:dyDescent="0.25">
      <c r="A276" s="860">
        <v>20</v>
      </c>
      <c r="B276" s="1988" t="s">
        <v>1914</v>
      </c>
      <c r="C276" s="1983"/>
      <c r="D276" s="1983"/>
      <c r="E276" s="770">
        <f t="shared" si="24"/>
        <v>0</v>
      </c>
      <c r="F276" s="779"/>
      <c r="G276" s="770">
        <f t="shared" si="24"/>
        <v>0</v>
      </c>
      <c r="H276" s="598"/>
      <c r="I276" s="606"/>
    </row>
    <row r="277" spans="1:9" ht="15" hidden="1" customHeight="1" x14ac:dyDescent="0.25">
      <c r="A277" s="860">
        <v>21</v>
      </c>
      <c r="B277" s="1989" t="s">
        <v>1915</v>
      </c>
      <c r="C277" s="1983"/>
      <c r="D277" s="1983"/>
      <c r="E277" s="770">
        <f t="shared" si="24"/>
        <v>0</v>
      </c>
      <c r="F277" s="779"/>
      <c r="G277" s="770">
        <f t="shared" si="24"/>
        <v>0</v>
      </c>
      <c r="H277" s="598"/>
      <c r="I277" s="606"/>
    </row>
    <row r="278" spans="1:9" ht="15" hidden="1" customHeight="1" x14ac:dyDescent="0.25">
      <c r="A278" s="860">
        <v>22</v>
      </c>
      <c r="B278" s="1989" t="s">
        <v>1916</v>
      </c>
      <c r="C278" s="1983"/>
      <c r="D278" s="1983"/>
      <c r="E278" s="770">
        <f t="shared" si="24"/>
        <v>0</v>
      </c>
      <c r="F278" s="779"/>
      <c r="G278" s="770">
        <f t="shared" si="24"/>
        <v>0</v>
      </c>
      <c r="H278" s="598"/>
      <c r="I278" s="606"/>
    </row>
    <row r="279" spans="1:9" ht="15" hidden="1" customHeight="1" x14ac:dyDescent="0.25">
      <c r="A279" s="860">
        <v>23</v>
      </c>
      <c r="B279" s="1989" t="s">
        <v>1917</v>
      </c>
      <c r="C279" s="1983"/>
      <c r="D279" s="1983"/>
      <c r="E279" s="770">
        <f t="shared" si="24"/>
        <v>0</v>
      </c>
      <c r="F279" s="779"/>
      <c r="G279" s="770">
        <f t="shared" si="24"/>
        <v>0</v>
      </c>
      <c r="H279" s="598"/>
      <c r="I279" s="606"/>
    </row>
    <row r="280" spans="1:9" ht="15" hidden="1" customHeight="1" x14ac:dyDescent="0.25">
      <c r="A280" s="860">
        <v>24</v>
      </c>
      <c r="B280" s="1989" t="s">
        <v>1918</v>
      </c>
      <c r="C280" s="1983"/>
      <c r="D280" s="1983"/>
      <c r="E280" s="770">
        <f t="shared" si="24"/>
        <v>0</v>
      </c>
      <c r="F280" s="779"/>
      <c r="G280" s="770">
        <f t="shared" si="24"/>
        <v>0</v>
      </c>
      <c r="H280" s="598"/>
      <c r="I280" s="606"/>
    </row>
    <row r="281" spans="1:9" ht="15" hidden="1" customHeight="1" x14ac:dyDescent="0.25">
      <c r="A281" s="860">
        <v>25</v>
      </c>
      <c r="B281" s="1989" t="s">
        <v>1919</v>
      </c>
      <c r="C281" s="1983"/>
      <c r="D281" s="1983"/>
      <c r="E281" s="770">
        <f t="shared" si="24"/>
        <v>0</v>
      </c>
      <c r="F281" s="779"/>
      <c r="G281" s="770">
        <f t="shared" si="24"/>
        <v>0</v>
      </c>
      <c r="H281" s="598"/>
      <c r="I281" s="606"/>
    </row>
    <row r="282" spans="1:9" ht="15" hidden="1" customHeight="1" x14ac:dyDescent="0.25">
      <c r="A282" s="860">
        <v>26</v>
      </c>
      <c r="B282" s="1989" t="s">
        <v>1920</v>
      </c>
      <c r="C282" s="1983"/>
      <c r="D282" s="1983"/>
      <c r="E282" s="770">
        <f t="shared" si="24"/>
        <v>0</v>
      </c>
      <c r="F282" s="779"/>
      <c r="G282" s="770">
        <f t="shared" si="24"/>
        <v>0</v>
      </c>
      <c r="H282" s="598"/>
      <c r="I282" s="606"/>
    </row>
    <row r="283" spans="1:9" ht="15" hidden="1" customHeight="1" x14ac:dyDescent="0.25">
      <c r="A283" s="860">
        <v>27</v>
      </c>
      <c r="B283" s="717"/>
      <c r="C283" s="779"/>
      <c r="D283" s="779"/>
      <c r="E283" s="770">
        <f t="shared" si="24"/>
        <v>0</v>
      </c>
      <c r="F283" s="779"/>
      <c r="G283" s="770">
        <f t="shared" si="24"/>
        <v>0</v>
      </c>
      <c r="H283" s="598"/>
      <c r="I283" s="606"/>
    </row>
    <row r="284" spans="1:9" ht="15" hidden="1" customHeight="1" x14ac:dyDescent="0.25">
      <c r="A284" s="860">
        <v>28</v>
      </c>
      <c r="B284" s="717"/>
      <c r="C284" s="779"/>
      <c r="D284" s="779"/>
      <c r="E284" s="770">
        <f t="shared" si="24"/>
        <v>0</v>
      </c>
      <c r="F284" s="779"/>
      <c r="G284" s="770">
        <f t="shared" si="24"/>
        <v>0</v>
      </c>
      <c r="H284" s="598"/>
      <c r="I284" s="606"/>
    </row>
    <row r="285" spans="1:9" ht="15" hidden="1" customHeight="1" x14ac:dyDescent="0.25">
      <c r="A285" s="860">
        <v>29</v>
      </c>
      <c r="B285" s="717"/>
      <c r="C285" s="779"/>
      <c r="D285" s="779"/>
      <c r="E285" s="770">
        <f t="shared" si="24"/>
        <v>0</v>
      </c>
      <c r="F285" s="779"/>
      <c r="G285" s="770">
        <f t="shared" si="24"/>
        <v>0</v>
      </c>
      <c r="H285" s="598"/>
      <c r="I285" s="606"/>
    </row>
    <row r="286" spans="1:9" ht="15" hidden="1" customHeight="1" x14ac:dyDescent="0.25">
      <c r="A286" s="860">
        <v>30</v>
      </c>
      <c r="B286" s="717"/>
      <c r="C286" s="779"/>
      <c r="D286" s="779"/>
      <c r="E286" s="770">
        <f t="shared" si="24"/>
        <v>0</v>
      </c>
      <c r="F286" s="779"/>
      <c r="G286" s="770">
        <f t="shared" si="24"/>
        <v>0</v>
      </c>
      <c r="H286" s="598"/>
      <c r="I286" s="606"/>
    </row>
    <row r="287" spans="1:9" ht="15" hidden="1" customHeight="1" x14ac:dyDescent="0.25">
      <c r="A287" s="860">
        <v>31</v>
      </c>
      <c r="B287" s="717"/>
      <c r="C287" s="779"/>
      <c r="D287" s="779"/>
      <c r="E287" s="770">
        <f t="shared" si="24"/>
        <v>0</v>
      </c>
      <c r="F287" s="779"/>
      <c r="G287" s="770">
        <f t="shared" si="24"/>
        <v>0</v>
      </c>
      <c r="H287" s="598"/>
      <c r="I287" s="606"/>
    </row>
    <row r="288" spans="1:9" ht="15" hidden="1" customHeight="1" x14ac:dyDescent="0.25">
      <c r="A288" s="860">
        <v>32</v>
      </c>
      <c r="B288" s="717"/>
      <c r="C288" s="779"/>
      <c r="D288" s="779"/>
      <c r="E288" s="770">
        <f t="shared" si="24"/>
        <v>0</v>
      </c>
      <c r="F288" s="779"/>
      <c r="G288" s="770">
        <f t="shared" si="24"/>
        <v>0</v>
      </c>
      <c r="H288" s="598"/>
      <c r="I288" s="606"/>
    </row>
    <row r="289" spans="1:9" ht="15" hidden="1" customHeight="1" x14ac:dyDescent="0.25">
      <c r="A289" s="860">
        <v>33</v>
      </c>
      <c r="B289" s="717"/>
      <c r="C289" s="779"/>
      <c r="D289" s="779"/>
      <c r="E289" s="770">
        <f t="shared" si="24"/>
        <v>0</v>
      </c>
      <c r="F289" s="779"/>
      <c r="G289" s="770">
        <f t="shared" si="24"/>
        <v>0</v>
      </c>
      <c r="H289" s="598"/>
      <c r="I289" s="606"/>
    </row>
    <row r="290" spans="1:9" ht="15" hidden="1" customHeight="1" x14ac:dyDescent="0.25">
      <c r="A290" s="860">
        <v>34</v>
      </c>
      <c r="B290" s="717"/>
      <c r="C290" s="779"/>
      <c r="D290" s="779"/>
      <c r="E290" s="770">
        <f t="shared" si="24"/>
        <v>0</v>
      </c>
      <c r="F290" s="779"/>
      <c r="G290" s="770">
        <f t="shared" si="24"/>
        <v>0</v>
      </c>
      <c r="H290" s="598"/>
      <c r="I290" s="606"/>
    </row>
    <row r="291" spans="1:9" ht="15" hidden="1" customHeight="1" x14ac:dyDescent="0.25">
      <c r="A291" s="860">
        <v>35</v>
      </c>
      <c r="B291" s="717"/>
      <c r="C291" s="779"/>
      <c r="D291" s="779"/>
      <c r="E291" s="770">
        <f t="shared" si="24"/>
        <v>0</v>
      </c>
      <c r="F291" s="779"/>
      <c r="G291" s="770">
        <f t="shared" si="24"/>
        <v>0</v>
      </c>
      <c r="H291" s="598"/>
      <c r="I291" s="606"/>
    </row>
    <row r="292" spans="1:9" ht="15" hidden="1" customHeight="1" x14ac:dyDescent="0.25">
      <c r="A292" s="860">
        <v>36</v>
      </c>
      <c r="B292" s="717"/>
      <c r="C292" s="779"/>
      <c r="D292" s="779"/>
      <c r="E292" s="770">
        <f t="shared" si="24"/>
        <v>0</v>
      </c>
      <c r="F292" s="779"/>
      <c r="G292" s="770">
        <f t="shared" si="24"/>
        <v>0</v>
      </c>
      <c r="H292" s="598"/>
      <c r="I292" s="606"/>
    </row>
    <row r="293" spans="1:9" ht="15" hidden="1" customHeight="1" x14ac:dyDescent="0.25">
      <c r="A293" s="860">
        <v>37</v>
      </c>
      <c r="B293" s="717"/>
      <c r="C293" s="779"/>
      <c r="D293" s="779"/>
      <c r="E293" s="770">
        <f t="shared" si="24"/>
        <v>0</v>
      </c>
      <c r="F293" s="779"/>
      <c r="G293" s="770">
        <f t="shared" si="24"/>
        <v>0</v>
      </c>
      <c r="H293" s="598"/>
      <c r="I293" s="606"/>
    </row>
    <row r="294" spans="1:9" ht="15" hidden="1" customHeight="1" x14ac:dyDescent="0.25">
      <c r="A294" s="860">
        <v>38</v>
      </c>
      <c r="B294" s="717"/>
      <c r="C294" s="779"/>
      <c r="D294" s="779"/>
      <c r="E294" s="770">
        <f t="shared" si="24"/>
        <v>0</v>
      </c>
      <c r="F294" s="779"/>
      <c r="G294" s="770">
        <f t="shared" si="24"/>
        <v>0</v>
      </c>
      <c r="H294" s="598"/>
      <c r="I294" s="606"/>
    </row>
    <row r="295" spans="1:9" ht="15" hidden="1" customHeight="1" x14ac:dyDescent="0.25">
      <c r="A295" s="860">
        <v>39</v>
      </c>
      <c r="B295" s="717"/>
      <c r="C295" s="779"/>
      <c r="D295" s="779"/>
      <c r="E295" s="770">
        <f t="shared" si="24"/>
        <v>0</v>
      </c>
      <c r="F295" s="779"/>
      <c r="G295" s="770">
        <f t="shared" si="24"/>
        <v>0</v>
      </c>
      <c r="H295" s="598"/>
      <c r="I295" s="606"/>
    </row>
    <row r="296" spans="1:9" ht="15" customHeight="1" thickBot="1" x14ac:dyDescent="0.3">
      <c r="A296" s="860">
        <v>40</v>
      </c>
      <c r="B296" s="1628" t="s">
        <v>1668</v>
      </c>
      <c r="C296" s="783"/>
      <c r="D296" s="783"/>
      <c r="E296" s="770">
        <f t="shared" si="24"/>
        <v>0</v>
      </c>
      <c r="F296" s="783"/>
      <c r="G296" s="770">
        <f t="shared" si="24"/>
        <v>0</v>
      </c>
      <c r="H296" s="598"/>
      <c r="I296" s="606"/>
    </row>
    <row r="297" spans="1:9" ht="15" customHeight="1" thickBot="1" x14ac:dyDescent="0.3">
      <c r="A297" s="729"/>
      <c r="B297" s="784" t="s">
        <v>756</v>
      </c>
      <c r="C297" s="785">
        <f>C231+C211+C206+C241+C256</f>
        <v>735</v>
      </c>
      <c r="D297" s="786"/>
      <c r="E297" s="785">
        <f>CEILING(E231+E211+E206+E241+E256,0.1)</f>
        <v>526</v>
      </c>
      <c r="F297" s="785">
        <f t="shared" ref="F297:G297" si="25">CEILING(F231+F211+F206+F241+F256,0.1)</f>
        <v>0</v>
      </c>
      <c r="G297" s="785">
        <f t="shared" si="25"/>
        <v>0</v>
      </c>
      <c r="H297" s="598"/>
      <c r="I297" s="606"/>
    </row>
    <row r="298" spans="1:9" ht="15" customHeight="1" x14ac:dyDescent="0.25">
      <c r="A298" s="596"/>
      <c r="B298" s="603"/>
      <c r="C298" s="597"/>
      <c r="D298" s="597"/>
      <c r="E298" s="600"/>
      <c r="F298" s="597"/>
      <c r="G298" s="597"/>
      <c r="H298" s="598"/>
      <c r="I298" s="606"/>
    </row>
    <row r="299" spans="1:9" ht="16.5" customHeight="1" x14ac:dyDescent="0.25">
      <c r="A299" s="596"/>
      <c r="B299" s="603"/>
      <c r="C299" s="597"/>
      <c r="D299" s="597"/>
      <c r="E299" s="600"/>
      <c r="F299" s="597"/>
      <c r="G299" s="597"/>
      <c r="H299" s="598"/>
      <c r="I299" s="606"/>
    </row>
    <row r="300" spans="1:9" ht="16.5" customHeight="1" x14ac:dyDescent="0.25">
      <c r="A300" s="596"/>
      <c r="B300" s="603"/>
      <c r="C300" s="597"/>
      <c r="D300" s="597"/>
      <c r="E300" s="600"/>
      <c r="F300" s="597"/>
      <c r="G300" s="597"/>
      <c r="H300" s="598"/>
      <c r="I300" s="606"/>
    </row>
    <row r="301" spans="1:9" ht="16.5" customHeight="1" x14ac:dyDescent="0.25">
      <c r="A301" s="2613" t="s">
        <v>502</v>
      </c>
      <c r="B301" s="2613" t="s">
        <v>999</v>
      </c>
      <c r="C301" s="2605">
        <v>981</v>
      </c>
      <c r="D301" s="2606"/>
      <c r="E301" s="2606"/>
      <c r="F301" s="2606"/>
      <c r="G301" s="2606"/>
      <c r="H301" s="2607"/>
      <c r="I301" s="354"/>
    </row>
    <row r="302" spans="1:9" ht="27.75" customHeight="1" x14ac:dyDescent="0.25">
      <c r="A302" s="2614"/>
      <c r="B302" s="2614"/>
      <c r="C302" s="2610" t="s">
        <v>1096</v>
      </c>
      <c r="D302" s="2611"/>
      <c r="E302" s="2611"/>
      <c r="F302" s="2611"/>
      <c r="G302" s="2611"/>
      <c r="H302" s="2612"/>
      <c r="I302" s="354"/>
    </row>
    <row r="303" spans="1:9" ht="37.5" customHeight="1" x14ac:dyDescent="0.25">
      <c r="A303" s="2615"/>
      <c r="B303" s="2615"/>
      <c r="C303" s="666" t="s">
        <v>44</v>
      </c>
      <c r="D303" s="666" t="s">
        <v>614</v>
      </c>
      <c r="E303" s="666" t="s">
        <v>615</v>
      </c>
      <c r="F303" s="666" t="s">
        <v>616</v>
      </c>
      <c r="G303" s="666" t="s">
        <v>589</v>
      </c>
      <c r="H303" s="666" t="s">
        <v>442</v>
      </c>
      <c r="I303" s="354"/>
    </row>
    <row r="304" spans="1:9" ht="16.5" customHeight="1" x14ac:dyDescent="0.25">
      <c r="A304" s="667">
        <v>19</v>
      </c>
      <c r="B304" s="661" t="str">
        <f>B21</f>
        <v>МБУ ДО "Станция детского и юношеского туризма и экскурсии"/68,83/4226,80</v>
      </c>
      <c r="C304" s="752">
        <f t="shared" ref="C304" si="26">CEILING(SUM(D304:H304),100)</f>
        <v>0</v>
      </c>
      <c r="D304" s="752"/>
      <c r="E304" s="752"/>
      <c r="F304" s="752"/>
      <c r="G304" s="752"/>
      <c r="H304" s="752"/>
      <c r="I304" s="354"/>
    </row>
    <row r="305" spans="1:14" ht="16.5" customHeight="1" x14ac:dyDescent="0.25">
      <c r="A305" s="596"/>
      <c r="B305" s="603"/>
      <c r="C305" s="597"/>
      <c r="D305" s="597"/>
      <c r="E305" s="600"/>
      <c r="F305" s="597"/>
      <c r="G305" s="597"/>
      <c r="H305" s="598"/>
      <c r="I305" s="606"/>
    </row>
    <row r="306" spans="1:14" ht="16.5" customHeight="1" x14ac:dyDescent="0.25">
      <c r="A306" s="596"/>
      <c r="B306" s="603"/>
      <c r="C306" s="597"/>
      <c r="D306" s="597"/>
      <c r="E306" s="600"/>
      <c r="F306" s="597"/>
      <c r="G306" s="597"/>
      <c r="H306" s="598"/>
      <c r="I306" s="606"/>
    </row>
    <row r="307" spans="1:14" ht="16.5" customHeight="1" x14ac:dyDescent="0.25">
      <c r="A307" s="2549" t="s">
        <v>502</v>
      </c>
      <c r="B307" s="2550" t="s">
        <v>999</v>
      </c>
      <c r="C307" s="2551">
        <v>981</v>
      </c>
      <c r="D307" s="2552"/>
      <c r="E307" s="2552"/>
      <c r="F307" s="2552"/>
      <c r="G307" s="2552"/>
      <c r="H307" s="2552"/>
      <c r="I307" s="2552"/>
      <c r="J307" s="2552"/>
      <c r="K307" s="2552"/>
      <c r="L307" s="2552"/>
      <c r="M307" s="2552"/>
      <c r="N307" s="668"/>
    </row>
    <row r="308" spans="1:14" ht="16.5" customHeight="1" x14ac:dyDescent="0.25">
      <c r="A308" s="2549"/>
      <c r="B308" s="2550"/>
      <c r="C308" s="2554" t="s">
        <v>1090</v>
      </c>
      <c r="D308" s="2555"/>
      <c r="E308" s="2555"/>
      <c r="F308" s="2555"/>
      <c r="G308" s="2555"/>
      <c r="H308" s="2555"/>
      <c r="I308" s="2555"/>
      <c r="J308" s="2555"/>
      <c r="K308" s="2555"/>
      <c r="L308" s="2555"/>
      <c r="M308" s="2555"/>
      <c r="N308" s="669"/>
    </row>
    <row r="309" spans="1:14" ht="66.75" customHeight="1" x14ac:dyDescent="0.25">
      <c r="A309" s="2549"/>
      <c r="B309" s="2550"/>
      <c r="C309" s="670" t="s">
        <v>44</v>
      </c>
      <c r="D309" s="670" t="s">
        <v>614</v>
      </c>
      <c r="E309" s="670" t="s">
        <v>615</v>
      </c>
      <c r="F309" s="670" t="s">
        <v>616</v>
      </c>
      <c r="G309" s="670" t="s">
        <v>589</v>
      </c>
      <c r="H309" s="670" t="s">
        <v>442</v>
      </c>
      <c r="I309" s="670" t="s">
        <v>588</v>
      </c>
      <c r="J309" s="670" t="s">
        <v>628</v>
      </c>
      <c r="K309" s="670" t="s">
        <v>629</v>
      </c>
      <c r="L309" s="670" t="s">
        <v>630</v>
      </c>
      <c r="M309" s="670" t="s">
        <v>631</v>
      </c>
      <c r="N309" s="670" t="s">
        <v>1093</v>
      </c>
    </row>
    <row r="310" spans="1:14" ht="16.5" customHeight="1" x14ac:dyDescent="0.25">
      <c r="A310" s="667">
        <v>19</v>
      </c>
      <c r="B310" s="661" t="str">
        <f>B21</f>
        <v>МБУ ДО "Станция детского и юношеского туризма и экскурсии"/68,83/4226,80</v>
      </c>
      <c r="C310" s="663">
        <f t="shared" ref="C310" si="27">CEILING(SUM(D310:N310),100)</f>
        <v>0</v>
      </c>
      <c r="D310" s="752"/>
      <c r="E310" s="752"/>
      <c r="F310" s="752"/>
      <c r="G310" s="752"/>
      <c r="H310" s="752"/>
      <c r="I310" s="752"/>
      <c r="J310" s="752"/>
      <c r="K310" s="752"/>
      <c r="L310" s="752"/>
      <c r="M310" s="752"/>
      <c r="N310" s="663"/>
    </row>
    <row r="311" spans="1:14" ht="47.25" customHeight="1" x14ac:dyDescent="0.25">
      <c r="A311" s="596"/>
      <c r="B311" s="604"/>
      <c r="C311" s="597"/>
      <c r="D311" s="597"/>
      <c r="E311" s="597"/>
      <c r="F311" s="597"/>
      <c r="G311" s="597"/>
      <c r="H311" s="598"/>
      <c r="I311" s="597"/>
    </row>
    <row r="312" spans="1:14" ht="16.5" customHeight="1" x14ac:dyDescent="0.25">
      <c r="A312" s="596"/>
      <c r="B312" s="605"/>
      <c r="C312" s="597"/>
      <c r="D312" s="597"/>
      <c r="E312" s="600"/>
      <c r="F312" s="597"/>
      <c r="G312" s="597"/>
      <c r="H312" s="598"/>
      <c r="I312" s="601"/>
    </row>
    <row r="313" spans="1:14" ht="16.5" customHeight="1" x14ac:dyDescent="0.25">
      <c r="A313" s="596"/>
      <c r="B313" s="607"/>
      <c r="C313" s="608"/>
      <c r="D313" s="608"/>
      <c r="E313" s="600"/>
      <c r="F313" s="597"/>
      <c r="G313" s="597"/>
      <c r="H313" s="598"/>
      <c r="I313" s="601"/>
    </row>
    <row r="314" spans="1:14" ht="16.5" customHeight="1" x14ac:dyDescent="0.25">
      <c r="A314" s="596"/>
      <c r="B314" s="609"/>
      <c r="C314" s="608"/>
      <c r="D314" s="608"/>
      <c r="E314" s="600"/>
      <c r="F314" s="597"/>
      <c r="G314" s="597"/>
      <c r="H314" s="598"/>
      <c r="I314" s="601"/>
    </row>
    <row r="315" spans="1:14" ht="16.5" customHeight="1" x14ac:dyDescent="0.25">
      <c r="A315" s="596"/>
      <c r="B315" s="610"/>
      <c r="C315" s="608"/>
      <c r="D315" s="608"/>
      <c r="E315" s="600"/>
      <c r="F315" s="597"/>
      <c r="G315" s="597"/>
      <c r="H315" s="598"/>
      <c r="I315" s="601"/>
    </row>
    <row r="316" spans="1:14" ht="16.5" customHeight="1" x14ac:dyDescent="0.25">
      <c r="A316" s="596"/>
      <c r="B316" s="610"/>
      <c r="C316" s="608"/>
      <c r="D316" s="608"/>
      <c r="E316" s="600"/>
      <c r="F316" s="597"/>
      <c r="G316" s="597"/>
      <c r="H316" s="598"/>
      <c r="I316" s="601"/>
    </row>
    <row r="317" spans="1:14" ht="16.5" customHeight="1" x14ac:dyDescent="0.25">
      <c r="A317" s="596"/>
      <c r="B317" s="610"/>
      <c r="C317" s="608"/>
      <c r="D317" s="608"/>
      <c r="E317" s="600"/>
      <c r="F317" s="597"/>
      <c r="G317" s="597"/>
      <c r="H317" s="598"/>
      <c r="I317" s="601"/>
    </row>
    <row r="318" spans="1:14" ht="16.5" customHeight="1" x14ac:dyDescent="0.25">
      <c r="A318" s="596"/>
      <c r="B318" s="610"/>
      <c r="C318" s="608"/>
      <c r="D318" s="608"/>
      <c r="E318" s="600"/>
      <c r="F318" s="597"/>
      <c r="G318" s="597"/>
      <c r="H318" s="598"/>
      <c r="I318" s="601"/>
    </row>
    <row r="319" spans="1:14" ht="16.5" customHeight="1" x14ac:dyDescent="0.25">
      <c r="A319" s="596"/>
      <c r="B319" s="610"/>
      <c r="C319" s="608"/>
      <c r="D319" s="608"/>
      <c r="E319" s="600"/>
      <c r="F319" s="597"/>
      <c r="G319" s="597"/>
      <c r="H319" s="598"/>
      <c r="I319" s="601"/>
    </row>
    <row r="320" spans="1:14" ht="16.5" customHeight="1" x14ac:dyDescent="0.25">
      <c r="A320" s="596"/>
      <c r="B320" s="610"/>
      <c r="C320" s="608"/>
      <c r="D320" s="608"/>
      <c r="E320" s="600"/>
      <c r="F320" s="597"/>
      <c r="G320" s="597"/>
      <c r="H320" s="598"/>
      <c r="I320" s="601"/>
    </row>
    <row r="321" spans="1:9" ht="16.5" customHeight="1" x14ac:dyDescent="0.25">
      <c r="A321" s="596"/>
      <c r="B321" s="603"/>
      <c r="C321" s="597"/>
      <c r="D321" s="597"/>
      <c r="E321" s="600"/>
      <c r="F321" s="597"/>
      <c r="G321" s="597"/>
      <c r="H321" s="598"/>
      <c r="I321" s="601"/>
    </row>
    <row r="322" spans="1:9" ht="16.5" customHeight="1" x14ac:dyDescent="0.25">
      <c r="A322" s="596"/>
      <c r="B322" s="603"/>
      <c r="C322" s="597"/>
      <c r="D322" s="597"/>
      <c r="E322" s="600"/>
      <c r="F322" s="597"/>
      <c r="G322" s="597"/>
      <c r="H322" s="598"/>
      <c r="I322" s="601"/>
    </row>
    <row r="323" spans="1:9" ht="16.5" customHeight="1" x14ac:dyDescent="0.25">
      <c r="A323" s="596"/>
      <c r="B323" s="603"/>
      <c r="C323" s="597"/>
      <c r="D323" s="597"/>
      <c r="E323" s="600"/>
      <c r="F323" s="597"/>
      <c r="G323" s="597"/>
      <c r="H323" s="598"/>
      <c r="I323" s="601"/>
    </row>
    <row r="324" spans="1:9" ht="16.5" customHeight="1" x14ac:dyDescent="0.25">
      <c r="A324" s="596"/>
      <c r="B324" s="603"/>
      <c r="C324" s="597"/>
      <c r="D324" s="597"/>
      <c r="E324" s="600"/>
      <c r="F324" s="597"/>
      <c r="G324" s="597"/>
      <c r="H324" s="598"/>
      <c r="I324" s="601"/>
    </row>
    <row r="325" spans="1:9" ht="16.5" customHeight="1" x14ac:dyDescent="0.25">
      <c r="A325" s="596"/>
      <c r="B325" s="603"/>
      <c r="C325" s="597"/>
      <c r="D325" s="597"/>
      <c r="E325" s="600"/>
      <c r="F325" s="597"/>
      <c r="G325" s="597"/>
      <c r="H325" s="598"/>
      <c r="I325" s="601"/>
    </row>
    <row r="326" spans="1:9" ht="16.5" customHeight="1" x14ac:dyDescent="0.25">
      <c r="A326" s="596"/>
      <c r="B326" s="603"/>
      <c r="C326" s="597"/>
      <c r="D326" s="597"/>
      <c r="E326" s="600"/>
      <c r="F326" s="597"/>
      <c r="G326" s="597"/>
      <c r="H326" s="598"/>
      <c r="I326" s="601"/>
    </row>
    <row r="327" spans="1:9" ht="16.5" customHeight="1" x14ac:dyDescent="0.25">
      <c r="A327" s="596"/>
      <c r="B327" s="603"/>
      <c r="C327" s="597"/>
      <c r="D327" s="597"/>
      <c r="E327" s="600"/>
      <c r="F327" s="597"/>
      <c r="G327" s="597"/>
      <c r="H327" s="598"/>
      <c r="I327" s="601"/>
    </row>
    <row r="328" spans="1:9" ht="16.5" customHeight="1" x14ac:dyDescent="0.25">
      <c r="A328" s="596"/>
      <c r="B328" s="603"/>
      <c r="C328" s="597"/>
      <c r="D328" s="597"/>
      <c r="E328" s="600"/>
      <c r="F328" s="597"/>
      <c r="G328" s="597"/>
      <c r="H328" s="598"/>
      <c r="I328" s="601"/>
    </row>
    <row r="329" spans="1:9" ht="16.5" customHeight="1" x14ac:dyDescent="0.25">
      <c r="A329" s="596"/>
      <c r="B329" s="603"/>
      <c r="C329" s="597"/>
      <c r="D329" s="597"/>
      <c r="E329" s="600"/>
      <c r="F329" s="597"/>
      <c r="G329" s="597"/>
      <c r="H329" s="598"/>
      <c r="I329" s="601"/>
    </row>
    <row r="330" spans="1:9" ht="16.5" customHeight="1" x14ac:dyDescent="0.25">
      <c r="A330" s="596"/>
      <c r="B330" s="603"/>
      <c r="C330" s="597"/>
      <c r="D330" s="597"/>
      <c r="E330" s="600"/>
      <c r="F330" s="597"/>
      <c r="G330" s="597"/>
      <c r="H330" s="598"/>
      <c r="I330" s="601"/>
    </row>
    <row r="331" spans="1:9" ht="16.5" customHeight="1" x14ac:dyDescent="0.25">
      <c r="A331" s="596"/>
      <c r="B331" s="604"/>
      <c r="C331" s="597"/>
      <c r="D331" s="597"/>
      <c r="E331" s="597"/>
      <c r="F331" s="597"/>
      <c r="G331" s="597"/>
      <c r="H331" s="598"/>
      <c r="I331" s="597"/>
    </row>
    <row r="332" spans="1:9" ht="16.5" customHeight="1" x14ac:dyDescent="0.25">
      <c r="A332" s="596"/>
      <c r="B332" s="599"/>
      <c r="C332" s="597"/>
      <c r="D332" s="608"/>
      <c r="E332" s="600"/>
      <c r="F332" s="597"/>
      <c r="G332" s="597"/>
      <c r="H332" s="598"/>
      <c r="I332" s="601"/>
    </row>
    <row r="333" spans="1:9" ht="16.5" customHeight="1" x14ac:dyDescent="0.25">
      <c r="A333" s="596"/>
      <c r="B333" s="602"/>
      <c r="C333" s="597"/>
      <c r="D333" s="608"/>
      <c r="E333" s="600"/>
      <c r="F333" s="597"/>
      <c r="G333" s="597"/>
      <c r="H333" s="598"/>
      <c r="I333" s="601"/>
    </row>
    <row r="334" spans="1:9" ht="16.5" customHeight="1" x14ac:dyDescent="0.25">
      <c r="A334" s="596"/>
      <c r="B334" s="602"/>
      <c r="C334" s="597"/>
      <c r="D334" s="608"/>
      <c r="E334" s="600"/>
      <c r="F334" s="597"/>
      <c r="G334" s="597"/>
      <c r="H334" s="598"/>
      <c r="I334" s="601"/>
    </row>
    <row r="335" spans="1:9" ht="16.5" customHeight="1" x14ac:dyDescent="0.25">
      <c r="A335" s="596"/>
      <c r="B335" s="611"/>
      <c r="C335" s="597"/>
      <c r="D335" s="608"/>
      <c r="E335" s="600"/>
      <c r="F335" s="597"/>
      <c r="G335" s="597"/>
      <c r="H335" s="598"/>
      <c r="I335" s="601"/>
    </row>
    <row r="336" spans="1:9" ht="16.5" customHeight="1" x14ac:dyDescent="0.25">
      <c r="A336" s="596"/>
      <c r="B336" s="602"/>
      <c r="C336" s="597"/>
      <c r="D336" s="608"/>
      <c r="E336" s="600"/>
      <c r="F336" s="597"/>
      <c r="G336" s="597"/>
      <c r="H336" s="598"/>
      <c r="I336" s="601"/>
    </row>
    <row r="337" spans="1:9" ht="16.5" customHeight="1" x14ac:dyDescent="0.25">
      <c r="A337" s="596"/>
      <c r="B337" s="604"/>
      <c r="C337" s="597"/>
      <c r="D337" s="597"/>
      <c r="E337" s="600"/>
      <c r="F337" s="597"/>
      <c r="G337" s="597"/>
      <c r="H337" s="598"/>
      <c r="I337" s="601"/>
    </row>
    <row r="338" spans="1:9" ht="16.5" customHeight="1" x14ac:dyDescent="0.25">
      <c r="A338" s="596"/>
      <c r="B338" s="604"/>
      <c r="C338" s="597"/>
      <c r="D338" s="597"/>
      <c r="E338" s="600"/>
      <c r="F338" s="597"/>
      <c r="G338" s="597"/>
      <c r="H338" s="598"/>
      <c r="I338" s="601"/>
    </row>
    <row r="339" spans="1:9" ht="16.5" customHeight="1" x14ac:dyDescent="0.25">
      <c r="A339" s="596"/>
      <c r="B339" s="603"/>
      <c r="C339" s="597"/>
      <c r="D339" s="597"/>
      <c r="E339" s="600"/>
      <c r="F339" s="597"/>
      <c r="G339" s="597"/>
      <c r="H339" s="598"/>
      <c r="I339" s="601"/>
    </row>
    <row r="340" spans="1:9" ht="16.5" customHeight="1" x14ac:dyDescent="0.25">
      <c r="A340" s="596"/>
      <c r="B340" s="603"/>
      <c r="C340" s="597"/>
      <c r="D340" s="597"/>
      <c r="E340" s="600"/>
      <c r="F340" s="597"/>
      <c r="G340" s="597"/>
      <c r="H340" s="598"/>
      <c r="I340" s="601"/>
    </row>
    <row r="341" spans="1:9" ht="16.5" customHeight="1" x14ac:dyDescent="0.25">
      <c r="A341" s="596"/>
      <c r="B341" s="603"/>
      <c r="C341" s="597"/>
      <c r="D341" s="597"/>
      <c r="E341" s="600"/>
      <c r="F341" s="597"/>
      <c r="G341" s="597"/>
      <c r="H341" s="598"/>
      <c r="I341" s="601"/>
    </row>
    <row r="342" spans="1:9" ht="16.5" customHeight="1" x14ac:dyDescent="0.25">
      <c r="A342" s="596"/>
      <c r="B342" s="603"/>
      <c r="C342" s="597"/>
      <c r="D342" s="597"/>
      <c r="E342" s="600"/>
      <c r="F342" s="597"/>
      <c r="G342" s="597"/>
      <c r="H342" s="598"/>
      <c r="I342" s="601"/>
    </row>
    <row r="343" spans="1:9" ht="16.5" customHeight="1" x14ac:dyDescent="0.25">
      <c r="A343" s="596"/>
      <c r="B343" s="603"/>
      <c r="C343" s="597"/>
      <c r="D343" s="597"/>
      <c r="E343" s="600"/>
      <c r="F343" s="597"/>
      <c r="G343" s="597"/>
      <c r="H343" s="598"/>
      <c r="I343" s="601"/>
    </row>
    <row r="344" spans="1:9" ht="16.5" customHeight="1" x14ac:dyDescent="0.25">
      <c r="A344" s="596"/>
      <c r="B344" s="603"/>
      <c r="C344" s="597"/>
      <c r="D344" s="597"/>
      <c r="E344" s="600"/>
      <c r="F344" s="597"/>
      <c r="G344" s="597"/>
      <c r="H344" s="598"/>
      <c r="I344" s="601"/>
    </row>
    <row r="345" spans="1:9" ht="16.5" customHeight="1" x14ac:dyDescent="0.25">
      <c r="A345" s="596"/>
      <c r="B345" s="603"/>
      <c r="C345" s="597"/>
      <c r="D345" s="597"/>
      <c r="E345" s="600"/>
      <c r="F345" s="597"/>
      <c r="G345" s="597"/>
      <c r="H345" s="598"/>
      <c r="I345" s="601"/>
    </row>
    <row r="346" spans="1:9" ht="16.5" customHeight="1" x14ac:dyDescent="0.25">
      <c r="A346" s="596"/>
      <c r="B346" s="603"/>
      <c r="C346" s="597"/>
      <c r="D346" s="597"/>
      <c r="E346" s="600"/>
      <c r="F346" s="597"/>
      <c r="G346" s="597"/>
      <c r="H346" s="598"/>
      <c r="I346" s="601"/>
    </row>
    <row r="347" spans="1:9" ht="16.5" customHeight="1" x14ac:dyDescent="0.25">
      <c r="A347" s="596"/>
      <c r="B347" s="603"/>
      <c r="C347" s="597"/>
      <c r="D347" s="597"/>
      <c r="E347" s="600"/>
      <c r="F347" s="597"/>
      <c r="G347" s="597"/>
      <c r="H347" s="598"/>
      <c r="I347" s="601"/>
    </row>
    <row r="348" spans="1:9" ht="16.5" customHeight="1" x14ac:dyDescent="0.25">
      <c r="A348" s="596"/>
      <c r="B348" s="603"/>
      <c r="C348" s="597"/>
      <c r="D348" s="597"/>
      <c r="E348" s="600"/>
      <c r="F348" s="597"/>
      <c r="G348" s="597"/>
      <c r="H348" s="598"/>
      <c r="I348" s="601"/>
    </row>
    <row r="349" spans="1:9" ht="16.5" customHeight="1" x14ac:dyDescent="0.25">
      <c r="A349" s="596"/>
      <c r="B349" s="603"/>
      <c r="C349" s="597"/>
      <c r="D349" s="597"/>
      <c r="E349" s="600"/>
      <c r="F349" s="597"/>
      <c r="G349" s="597"/>
      <c r="H349" s="598"/>
      <c r="I349" s="601"/>
    </row>
    <row r="350" spans="1:9" ht="16.5" customHeight="1" x14ac:dyDescent="0.25">
      <c r="A350" s="596"/>
      <c r="B350" s="603"/>
      <c r="C350" s="597"/>
      <c r="D350" s="597"/>
      <c r="E350" s="600"/>
      <c r="F350" s="597"/>
      <c r="G350" s="597"/>
      <c r="H350" s="598"/>
      <c r="I350" s="601"/>
    </row>
    <row r="351" spans="1:9" ht="16.5" customHeight="1" x14ac:dyDescent="0.25">
      <c r="A351" s="596"/>
      <c r="B351" s="604"/>
      <c r="C351" s="597"/>
      <c r="D351" s="597"/>
      <c r="E351" s="597"/>
      <c r="F351" s="597"/>
      <c r="G351" s="597"/>
      <c r="H351" s="598"/>
      <c r="I351" s="597"/>
    </row>
    <row r="352" spans="1:9" ht="16.5" customHeight="1" x14ac:dyDescent="0.25">
      <c r="A352" s="596"/>
      <c r="B352" s="599"/>
      <c r="C352" s="597"/>
      <c r="D352" s="597"/>
      <c r="E352" s="600"/>
      <c r="F352" s="597"/>
      <c r="G352" s="597"/>
      <c r="H352" s="598"/>
      <c r="I352" s="601"/>
    </row>
    <row r="353" spans="1:9" ht="16.5" customHeight="1" x14ac:dyDescent="0.25">
      <c r="A353" s="596"/>
      <c r="B353" s="602"/>
      <c r="C353" s="597"/>
      <c r="D353" s="597"/>
      <c r="E353" s="600"/>
      <c r="F353" s="597"/>
      <c r="G353" s="597"/>
      <c r="H353" s="598"/>
      <c r="I353" s="601"/>
    </row>
    <row r="354" spans="1:9" ht="16.5" customHeight="1" x14ac:dyDescent="0.25">
      <c r="A354" s="596"/>
      <c r="B354" s="609"/>
      <c r="C354" s="597"/>
      <c r="D354" s="608"/>
      <c r="E354" s="600"/>
      <c r="F354" s="597"/>
      <c r="G354" s="597"/>
      <c r="H354" s="598"/>
      <c r="I354" s="601"/>
    </row>
    <row r="355" spans="1:9" ht="16.5" customHeight="1" x14ac:dyDescent="0.25">
      <c r="A355" s="596"/>
      <c r="B355" s="609"/>
      <c r="C355" s="597"/>
      <c r="D355" s="608"/>
      <c r="E355" s="600"/>
      <c r="F355" s="597"/>
      <c r="G355" s="597"/>
      <c r="H355" s="598"/>
      <c r="I355" s="601"/>
    </row>
    <row r="356" spans="1:9" ht="16.5" customHeight="1" x14ac:dyDescent="0.25">
      <c r="A356" s="596"/>
      <c r="B356" s="603"/>
      <c r="C356" s="597"/>
      <c r="D356" s="597"/>
      <c r="E356" s="600"/>
      <c r="F356" s="597"/>
      <c r="G356" s="597"/>
      <c r="H356" s="598"/>
      <c r="I356" s="601"/>
    </row>
    <row r="357" spans="1:9" ht="16.5" customHeight="1" x14ac:dyDescent="0.25">
      <c r="A357" s="596"/>
      <c r="B357" s="603"/>
      <c r="C357" s="597"/>
      <c r="D357" s="597"/>
      <c r="E357" s="600"/>
      <c r="F357" s="597"/>
      <c r="G357" s="597"/>
      <c r="H357" s="598"/>
      <c r="I357" s="601"/>
    </row>
    <row r="358" spans="1:9" ht="16.5" customHeight="1" x14ac:dyDescent="0.25">
      <c r="A358" s="596"/>
      <c r="B358" s="603"/>
      <c r="C358" s="597"/>
      <c r="D358" s="597"/>
      <c r="E358" s="600"/>
      <c r="F358" s="597"/>
      <c r="G358" s="597"/>
      <c r="H358" s="598"/>
      <c r="I358" s="601"/>
    </row>
    <row r="359" spans="1:9" ht="16.5" customHeight="1" x14ac:dyDescent="0.25">
      <c r="A359" s="596"/>
      <c r="B359" s="603"/>
      <c r="C359" s="597"/>
      <c r="D359" s="597"/>
      <c r="E359" s="600"/>
      <c r="F359" s="597"/>
      <c r="G359" s="597"/>
      <c r="H359" s="598"/>
      <c r="I359" s="601"/>
    </row>
    <row r="360" spans="1:9" ht="16.5" customHeight="1" x14ac:dyDescent="0.25">
      <c r="A360" s="596"/>
      <c r="B360" s="603"/>
      <c r="C360" s="597"/>
      <c r="D360" s="597"/>
      <c r="E360" s="600"/>
      <c r="F360" s="597"/>
      <c r="G360" s="597"/>
      <c r="H360" s="598"/>
      <c r="I360" s="601"/>
    </row>
    <row r="361" spans="1:9" ht="16.5" customHeight="1" x14ac:dyDescent="0.25">
      <c r="A361" s="596"/>
      <c r="B361" s="603"/>
      <c r="C361" s="597"/>
      <c r="D361" s="597"/>
      <c r="E361" s="600"/>
      <c r="F361" s="597"/>
      <c r="G361" s="597"/>
      <c r="H361" s="598"/>
      <c r="I361" s="601"/>
    </row>
    <row r="362" spans="1:9" ht="16.5" customHeight="1" x14ac:dyDescent="0.25">
      <c r="A362" s="596"/>
      <c r="B362" s="603"/>
      <c r="C362" s="597"/>
      <c r="D362" s="597"/>
      <c r="E362" s="600"/>
      <c r="F362" s="597"/>
      <c r="G362" s="597"/>
      <c r="H362" s="598"/>
      <c r="I362" s="601"/>
    </row>
    <row r="363" spans="1:9" ht="16.5" customHeight="1" x14ac:dyDescent="0.25">
      <c r="A363" s="596"/>
      <c r="B363" s="603"/>
      <c r="C363" s="597"/>
      <c r="D363" s="597"/>
      <c r="E363" s="600"/>
      <c r="F363" s="597"/>
      <c r="G363" s="597"/>
      <c r="H363" s="598"/>
      <c r="I363" s="601"/>
    </row>
    <row r="364" spans="1:9" ht="16.5" customHeight="1" x14ac:dyDescent="0.25">
      <c r="A364" s="596"/>
      <c r="B364" s="603"/>
      <c r="C364" s="597"/>
      <c r="D364" s="597"/>
      <c r="E364" s="600"/>
      <c r="F364" s="597"/>
      <c r="G364" s="597"/>
      <c r="H364" s="598"/>
      <c r="I364" s="601"/>
    </row>
    <row r="365" spans="1:9" ht="16.5" customHeight="1" x14ac:dyDescent="0.25">
      <c r="A365" s="596"/>
      <c r="B365" s="603"/>
      <c r="C365" s="597"/>
      <c r="D365" s="597"/>
      <c r="E365" s="600"/>
      <c r="F365" s="597"/>
      <c r="G365" s="597"/>
      <c r="H365" s="598"/>
      <c r="I365" s="601"/>
    </row>
    <row r="366" spans="1:9" ht="16.5" customHeight="1" x14ac:dyDescent="0.25">
      <c r="A366" s="596"/>
      <c r="B366" s="603"/>
      <c r="C366" s="597"/>
      <c r="D366" s="597"/>
      <c r="E366" s="600"/>
      <c r="F366" s="597"/>
      <c r="G366" s="597"/>
      <c r="H366" s="598"/>
      <c r="I366" s="601"/>
    </row>
    <row r="367" spans="1:9" ht="16.5" customHeight="1" x14ac:dyDescent="0.25">
      <c r="A367" s="596"/>
      <c r="B367" s="603"/>
      <c r="C367" s="597"/>
      <c r="D367" s="597"/>
      <c r="E367" s="600"/>
      <c r="F367" s="597"/>
      <c r="G367" s="597"/>
      <c r="H367" s="598"/>
      <c r="I367" s="601"/>
    </row>
    <row r="368" spans="1:9" ht="16.5" customHeight="1" x14ac:dyDescent="0.25">
      <c r="A368" s="596"/>
      <c r="B368" s="603"/>
      <c r="C368" s="597"/>
      <c r="D368" s="597"/>
      <c r="E368" s="600"/>
      <c r="F368" s="597"/>
      <c r="G368" s="597"/>
      <c r="H368" s="598"/>
      <c r="I368" s="601"/>
    </row>
    <row r="369" spans="1:9" ht="16.5" customHeight="1" x14ac:dyDescent="0.25">
      <c r="A369" s="596"/>
      <c r="B369" s="603"/>
      <c r="C369" s="597"/>
      <c r="D369" s="597"/>
      <c r="E369" s="600"/>
      <c r="F369" s="597"/>
      <c r="G369" s="597"/>
      <c r="H369" s="598"/>
      <c r="I369" s="601"/>
    </row>
    <row r="370" spans="1:9" ht="16.5" customHeight="1" x14ac:dyDescent="0.25">
      <c r="A370" s="596"/>
      <c r="B370" s="603"/>
      <c r="C370" s="597"/>
      <c r="D370" s="597"/>
      <c r="E370" s="600"/>
      <c r="F370" s="597"/>
      <c r="G370" s="597"/>
      <c r="H370" s="598"/>
      <c r="I370" s="601"/>
    </row>
    <row r="371" spans="1:9" ht="16.5" customHeight="1" x14ac:dyDescent="0.25">
      <c r="A371" s="596"/>
      <c r="B371" s="604"/>
      <c r="C371" s="597"/>
      <c r="D371" s="597"/>
      <c r="E371" s="597"/>
      <c r="F371" s="597"/>
      <c r="G371" s="597"/>
      <c r="H371" s="598"/>
      <c r="I371" s="597"/>
    </row>
    <row r="372" spans="1:9" ht="16.5" customHeight="1" x14ac:dyDescent="0.25">
      <c r="A372" s="596"/>
      <c r="B372" s="599"/>
      <c r="C372" s="597"/>
      <c r="D372" s="608"/>
      <c r="E372" s="600"/>
      <c r="F372" s="597"/>
      <c r="G372" s="597"/>
      <c r="H372" s="598"/>
      <c r="I372" s="601"/>
    </row>
    <row r="373" spans="1:9" ht="16.5" customHeight="1" x14ac:dyDescent="0.25">
      <c r="A373" s="596"/>
      <c r="B373" s="602"/>
      <c r="C373" s="597"/>
      <c r="D373" s="597"/>
      <c r="E373" s="600"/>
      <c r="F373" s="597"/>
      <c r="G373" s="597"/>
      <c r="H373" s="598"/>
      <c r="I373" s="601"/>
    </row>
    <row r="374" spans="1:9" ht="16.5" customHeight="1" x14ac:dyDescent="0.25">
      <c r="A374" s="596"/>
      <c r="B374" s="599"/>
      <c r="C374" s="597"/>
      <c r="D374" s="597"/>
      <c r="E374" s="600"/>
      <c r="F374" s="597"/>
      <c r="G374" s="597"/>
      <c r="H374" s="598"/>
      <c r="I374" s="601"/>
    </row>
    <row r="375" spans="1:9" ht="16.5" customHeight="1" x14ac:dyDescent="0.25">
      <c r="A375" s="596"/>
      <c r="B375" s="604"/>
      <c r="C375" s="597"/>
      <c r="D375" s="597"/>
      <c r="E375" s="600"/>
      <c r="F375" s="597"/>
      <c r="G375" s="597"/>
      <c r="H375" s="598"/>
      <c r="I375" s="601"/>
    </row>
    <row r="376" spans="1:9" ht="16.5" customHeight="1" x14ac:dyDescent="0.25">
      <c r="A376" s="596"/>
      <c r="B376" s="603"/>
      <c r="C376" s="597"/>
      <c r="D376" s="597"/>
      <c r="E376" s="600"/>
      <c r="F376" s="597"/>
      <c r="G376" s="597"/>
      <c r="H376" s="598"/>
      <c r="I376" s="601"/>
    </row>
    <row r="377" spans="1:9" ht="16.5" customHeight="1" x14ac:dyDescent="0.25">
      <c r="A377" s="596"/>
      <c r="B377" s="603"/>
      <c r="C377" s="597"/>
      <c r="D377" s="597"/>
      <c r="E377" s="600"/>
      <c r="F377" s="597"/>
      <c r="G377" s="597"/>
      <c r="H377" s="598"/>
      <c r="I377" s="601"/>
    </row>
    <row r="378" spans="1:9" ht="16.5" customHeight="1" x14ac:dyDescent="0.25">
      <c r="A378" s="596"/>
      <c r="B378" s="603"/>
      <c r="C378" s="597"/>
      <c r="D378" s="597"/>
      <c r="E378" s="600"/>
      <c r="F378" s="597"/>
      <c r="G378" s="597"/>
      <c r="H378" s="598"/>
      <c r="I378" s="601"/>
    </row>
    <row r="379" spans="1:9" ht="16.5" customHeight="1" x14ac:dyDescent="0.25">
      <c r="A379" s="596"/>
      <c r="B379" s="603"/>
      <c r="C379" s="597"/>
      <c r="D379" s="597"/>
      <c r="E379" s="600"/>
      <c r="F379" s="597"/>
      <c r="G379" s="597"/>
      <c r="H379" s="598"/>
      <c r="I379" s="601"/>
    </row>
    <row r="380" spans="1:9" ht="16.5" customHeight="1" x14ac:dyDescent="0.25">
      <c r="A380" s="596"/>
      <c r="B380" s="603"/>
      <c r="C380" s="597"/>
      <c r="D380" s="597"/>
      <c r="E380" s="600"/>
      <c r="F380" s="597"/>
      <c r="G380" s="597"/>
      <c r="H380" s="598"/>
      <c r="I380" s="601"/>
    </row>
    <row r="381" spans="1:9" ht="16.5" customHeight="1" x14ac:dyDescent="0.25">
      <c r="A381" s="596"/>
      <c r="B381" s="603"/>
      <c r="C381" s="597"/>
      <c r="D381" s="597"/>
      <c r="E381" s="600"/>
      <c r="F381" s="597"/>
      <c r="G381" s="597"/>
      <c r="H381" s="598"/>
      <c r="I381" s="601"/>
    </row>
    <row r="382" spans="1:9" ht="16.5" customHeight="1" x14ac:dyDescent="0.25">
      <c r="A382" s="596"/>
      <c r="B382" s="603"/>
      <c r="C382" s="597"/>
      <c r="D382" s="597"/>
      <c r="E382" s="600"/>
      <c r="F382" s="597"/>
      <c r="G382" s="597"/>
      <c r="H382" s="598"/>
      <c r="I382" s="601"/>
    </row>
    <row r="383" spans="1:9" ht="16.5" customHeight="1" x14ac:dyDescent="0.25">
      <c r="A383" s="596"/>
      <c r="B383" s="603"/>
      <c r="C383" s="597"/>
      <c r="D383" s="597"/>
      <c r="E383" s="600"/>
      <c r="F383" s="597"/>
      <c r="G383" s="597"/>
      <c r="H383" s="598"/>
      <c r="I383" s="601"/>
    </row>
    <row r="384" spans="1:9" ht="16.5" customHeight="1" x14ac:dyDescent="0.25">
      <c r="A384" s="596"/>
      <c r="B384" s="603"/>
      <c r="C384" s="597"/>
      <c r="D384" s="597"/>
      <c r="E384" s="600"/>
      <c r="F384" s="597"/>
      <c r="G384" s="597"/>
      <c r="H384" s="598"/>
      <c r="I384" s="601"/>
    </row>
    <row r="385" spans="1:9" ht="16.5" customHeight="1" x14ac:dyDescent="0.25">
      <c r="A385" s="596"/>
      <c r="B385" s="603"/>
      <c r="C385" s="597"/>
      <c r="D385" s="597"/>
      <c r="E385" s="600"/>
      <c r="F385" s="597"/>
      <c r="G385" s="597"/>
      <c r="H385" s="598"/>
      <c r="I385" s="601"/>
    </row>
    <row r="386" spans="1:9" ht="16.5" customHeight="1" x14ac:dyDescent="0.25">
      <c r="A386" s="596"/>
      <c r="B386" s="603"/>
      <c r="C386" s="597"/>
      <c r="D386" s="597"/>
      <c r="E386" s="600"/>
      <c r="F386" s="597"/>
      <c r="G386" s="597"/>
      <c r="H386" s="598"/>
      <c r="I386" s="601"/>
    </row>
    <row r="387" spans="1:9" ht="16.5" customHeight="1" x14ac:dyDescent="0.25">
      <c r="A387" s="596"/>
      <c r="B387" s="602"/>
      <c r="C387" s="597"/>
      <c r="D387" s="597"/>
      <c r="E387" s="600"/>
      <c r="F387" s="597"/>
      <c r="G387" s="597"/>
      <c r="H387" s="598"/>
      <c r="I387" s="601"/>
    </row>
    <row r="388" spans="1:9" ht="16.5" customHeight="1" x14ac:dyDescent="0.25">
      <c r="A388" s="596"/>
      <c r="B388" s="602"/>
      <c r="C388" s="597"/>
      <c r="D388" s="597"/>
      <c r="E388" s="600"/>
      <c r="F388" s="597"/>
      <c r="G388" s="597"/>
      <c r="H388" s="598"/>
      <c r="I388" s="601"/>
    </row>
    <row r="389" spans="1:9" ht="16.5" customHeight="1" x14ac:dyDescent="0.25">
      <c r="A389" s="596"/>
      <c r="B389" s="602"/>
      <c r="C389" s="597"/>
      <c r="D389" s="597"/>
      <c r="E389" s="600"/>
      <c r="F389" s="597"/>
      <c r="G389" s="597"/>
      <c r="H389" s="598"/>
      <c r="I389" s="601"/>
    </row>
    <row r="390" spans="1:9" ht="16.5" customHeight="1" x14ac:dyDescent="0.25">
      <c r="A390" s="612"/>
      <c r="B390" s="613"/>
      <c r="C390" s="614"/>
      <c r="D390" s="614"/>
      <c r="E390" s="600"/>
      <c r="F390" s="614"/>
      <c r="G390" s="614"/>
      <c r="H390" s="598"/>
      <c r="I390" s="601"/>
    </row>
    <row r="391" spans="1:9" ht="15.75" x14ac:dyDescent="0.25">
      <c r="A391" s="615"/>
      <c r="B391" s="616"/>
      <c r="C391" s="617"/>
      <c r="D391" s="617"/>
      <c r="E391" s="617"/>
      <c r="F391" s="617"/>
      <c r="G391" s="617"/>
      <c r="H391" s="617"/>
      <c r="I391" s="617"/>
    </row>
    <row r="394" spans="1:9" ht="15.75" x14ac:dyDescent="0.25">
      <c r="A394" s="618"/>
    </row>
    <row r="395" spans="1:9" ht="15.75" x14ac:dyDescent="0.25">
      <c r="C395" s="622"/>
      <c r="D395" s="622"/>
      <c r="E395" s="622"/>
      <c r="F395" s="622"/>
      <c r="G395" s="622"/>
      <c r="H395" s="624"/>
      <c r="I395" s="624"/>
    </row>
    <row r="396" spans="1:9" ht="15.75" x14ac:dyDescent="0.25">
      <c r="B396" s="619"/>
      <c r="C396" s="622"/>
      <c r="D396" s="622"/>
      <c r="E396" s="638"/>
      <c r="F396" s="638"/>
      <c r="G396" s="620"/>
      <c r="H396" s="624"/>
      <c r="I396" s="624"/>
    </row>
    <row r="397" spans="1:9" ht="15.75" x14ac:dyDescent="0.25">
      <c r="B397" s="621"/>
      <c r="C397" s="622"/>
      <c r="D397" s="622"/>
      <c r="E397" s="639"/>
      <c r="F397" s="639"/>
      <c r="G397" s="623"/>
      <c r="I397" s="624"/>
    </row>
    <row r="398" spans="1:9" ht="15.75" x14ac:dyDescent="0.25">
      <c r="B398" s="621"/>
      <c r="E398" s="639"/>
      <c r="F398" s="639"/>
      <c r="G398" s="623"/>
      <c r="I398" s="624"/>
    </row>
    <row r="399" spans="1:9" ht="16.5" x14ac:dyDescent="0.25">
      <c r="A399" s="625"/>
      <c r="B399" s="621"/>
      <c r="C399" s="625"/>
      <c r="D399" s="625"/>
      <c r="E399" s="640"/>
      <c r="F399" s="640"/>
      <c r="G399" s="623"/>
      <c r="H399" s="625"/>
      <c r="I399" s="624"/>
    </row>
    <row r="400" spans="1:9" ht="16.5" x14ac:dyDescent="0.25">
      <c r="A400" s="625"/>
      <c r="B400" s="621"/>
      <c r="C400" s="625"/>
      <c r="D400" s="625"/>
      <c r="E400" s="640"/>
      <c r="F400" s="640"/>
      <c r="G400" s="623"/>
      <c r="H400" s="625"/>
      <c r="I400" s="625"/>
    </row>
    <row r="401" spans="1:9" ht="16.5" x14ac:dyDescent="0.25">
      <c r="A401" s="625"/>
      <c r="B401" s="621"/>
      <c r="C401" s="625"/>
      <c r="D401" s="625"/>
      <c r="E401" s="640"/>
      <c r="F401" s="640"/>
      <c r="G401" s="623"/>
      <c r="H401" s="625"/>
      <c r="I401" s="625"/>
    </row>
    <row r="402" spans="1:9" ht="15.75" x14ac:dyDescent="0.25">
      <c r="A402" s="626"/>
      <c r="B402" s="621"/>
      <c r="C402" s="626"/>
      <c r="D402" s="626"/>
      <c r="E402" s="641"/>
      <c r="F402" s="641"/>
      <c r="G402" s="623"/>
      <c r="H402" s="626"/>
      <c r="I402" s="626"/>
    </row>
    <row r="403" spans="1:9" ht="15.75" x14ac:dyDescent="0.25">
      <c r="B403" s="621"/>
      <c r="E403" s="639"/>
      <c r="F403" s="639"/>
      <c r="G403" s="623"/>
    </row>
    <row r="404" spans="1:9" ht="15.75" x14ac:dyDescent="0.25">
      <c r="B404" s="621"/>
      <c r="E404" s="639"/>
      <c r="F404" s="639"/>
      <c r="G404" s="623"/>
    </row>
    <row r="405" spans="1:9" ht="15.75" x14ac:dyDescent="0.25">
      <c r="B405" s="621"/>
      <c r="E405" s="639"/>
      <c r="F405" s="639"/>
      <c r="G405" s="623"/>
    </row>
    <row r="406" spans="1:9" ht="15.75" x14ac:dyDescent="0.25">
      <c r="B406" s="621"/>
      <c r="E406" s="639"/>
      <c r="F406" s="639"/>
      <c r="G406" s="623"/>
    </row>
    <row r="407" spans="1:9" ht="15.75" x14ac:dyDescent="0.25">
      <c r="B407" s="627"/>
      <c r="E407" s="639"/>
      <c r="F407" s="639"/>
      <c r="G407" s="623"/>
    </row>
    <row r="408" spans="1:9" ht="15.75" x14ac:dyDescent="0.25">
      <c r="B408" s="621"/>
      <c r="E408" s="642"/>
      <c r="F408" s="642"/>
      <c r="G408" s="623"/>
      <c r="H408" s="623"/>
      <c r="I408" s="623"/>
    </row>
    <row r="409" spans="1:9" ht="15.75" x14ac:dyDescent="0.25">
      <c r="A409" s="618"/>
    </row>
    <row r="410" spans="1:9" ht="15.75" x14ac:dyDescent="0.25">
      <c r="C410" s="622"/>
      <c r="D410" s="622"/>
      <c r="E410" s="622"/>
      <c r="F410" s="622"/>
      <c r="G410" s="622"/>
      <c r="H410" s="624"/>
      <c r="I410" s="624"/>
    </row>
    <row r="411" spans="1:9" ht="15.75" x14ac:dyDescent="0.25">
      <c r="B411" s="619"/>
      <c r="C411" s="622"/>
      <c r="D411" s="622"/>
      <c r="E411" s="638"/>
      <c r="F411" s="638"/>
      <c r="G411" s="620"/>
      <c r="H411" s="624"/>
      <c r="I411" s="624"/>
    </row>
    <row r="412" spans="1:9" ht="15.75" x14ac:dyDescent="0.25">
      <c r="B412" s="621"/>
      <c r="C412" s="622"/>
      <c r="D412" s="622"/>
      <c r="E412" s="639"/>
      <c r="F412" s="639"/>
      <c r="G412" s="623"/>
      <c r="I412" s="624"/>
    </row>
    <row r="413" spans="1:9" ht="15.75" x14ac:dyDescent="0.25">
      <c r="B413" s="621"/>
      <c r="E413" s="639"/>
      <c r="F413" s="639"/>
      <c r="G413" s="623"/>
      <c r="I413" s="624"/>
    </row>
    <row r="414" spans="1:9" ht="16.5" x14ac:dyDescent="0.25">
      <c r="A414" s="625"/>
      <c r="B414" s="621"/>
      <c r="C414" s="625"/>
      <c r="D414" s="625"/>
      <c r="E414" s="640"/>
      <c r="F414" s="640"/>
      <c r="G414" s="623"/>
      <c r="H414" s="625"/>
      <c r="I414" s="624"/>
    </row>
    <row r="415" spans="1:9" ht="16.5" x14ac:dyDescent="0.25">
      <c r="A415" s="625"/>
      <c r="B415" s="621"/>
      <c r="C415" s="625"/>
      <c r="D415" s="625"/>
      <c r="E415" s="640"/>
      <c r="F415" s="640"/>
      <c r="G415" s="623"/>
      <c r="H415" s="625"/>
      <c r="I415" s="625"/>
    </row>
    <row r="416" spans="1:9" ht="16.5" x14ac:dyDescent="0.25">
      <c r="A416" s="625"/>
      <c r="B416" s="621"/>
      <c r="C416" s="625"/>
      <c r="D416" s="625"/>
      <c r="E416" s="640"/>
      <c r="F416" s="640"/>
      <c r="G416" s="623"/>
      <c r="H416" s="625"/>
      <c r="I416" s="625"/>
    </row>
    <row r="417" spans="1:9" ht="15.75" x14ac:dyDescent="0.25">
      <c r="B417" s="621"/>
      <c r="E417" s="639"/>
      <c r="F417" s="639"/>
    </row>
    <row r="418" spans="1:9" ht="15.75" x14ac:dyDescent="0.25">
      <c r="B418" s="621"/>
      <c r="E418" s="642"/>
      <c r="F418" s="642"/>
      <c r="G418" s="628"/>
      <c r="H418" s="628"/>
      <c r="I418" s="628"/>
    </row>
    <row r="421" spans="1:9" ht="20.25" x14ac:dyDescent="0.3">
      <c r="A421" s="366"/>
      <c r="B421" s="629"/>
    </row>
    <row r="422" spans="1:9" ht="18.75" x14ac:dyDescent="0.3">
      <c r="A422" s="371"/>
      <c r="B422" s="630"/>
    </row>
  </sheetData>
  <autoFilter ref="A21:G297"/>
  <customSheetViews>
    <customSheetView guid="{30716F4C-E2EB-4CBA-BC4C-E3731007C035}" scale="60" showPageBreaks="1" fitToPage="1" printArea="1" showAutoFilter="1" hiddenRows="1" view="pageBreakPreview">
      <pane ySplit="21" topLeftCell="A22" activePane="bottomLeft" state="frozen"/>
      <selection pane="bottomLeft" activeCell="E22" sqref="E22"/>
      <pageMargins left="0.31496062992125984" right="0.31496062992125984" top="0.74803149606299213" bottom="0.74803149606299213" header="0.31496062992125984" footer="0.31496062992125984"/>
      <pageSetup paperSize="9" scale="14" orientation="landscape" r:id="rId1"/>
      <autoFilter ref="A21:G297"/>
    </customSheetView>
    <customSheetView guid="{4660ED57-C31A-43C4-A05C-DF263EC238D0}" scale="60" showPageBreaks="1" fitToPage="1" printArea="1" showAutoFilter="1" hiddenRows="1" view="pageBreakPreview">
      <pane ySplit="21" topLeftCell="A22" activePane="bottomLeft" state="frozen"/>
      <selection pane="bottomLeft" activeCell="E22" sqref="E22"/>
      <pageMargins left="0.31496062992125984" right="0.31496062992125984" top="0.74803149606299213" bottom="0.74803149606299213" header="0.31496062992125984" footer="0.31496062992125984"/>
      <pageSetup paperSize="9" scale="15" orientation="landscape" r:id="rId2"/>
      <autoFilter ref="A21:G297"/>
    </customSheetView>
    <customSheetView guid="{413FE589-EB44-4ED3-8D71-DDB7E5500C49}" scale="60" showPageBreaks="1" fitToPage="1" printArea="1" filter="1" showAutoFilter="1" view="pageBreakPreview">
      <pane ySplit="21" topLeftCell="A223" activePane="bottomLeft" state="frozen"/>
      <selection pane="bottomLeft" activeCell="B236" sqref="B236"/>
      <pageMargins left="0.31496062992125984" right="0.31496062992125984" top="0.74803149606299213" bottom="0.74803149606299213" header="0.31496062992125984" footer="0.31496062992125984"/>
      <pageSetup paperSize="9" scale="36" orientation="landscape" r:id="rId3"/>
      <autoFilter ref="A21:I202">
        <filterColumn colId="1">
          <customFilters>
            <customFilter operator="notEqual" val=" "/>
          </customFilters>
        </filterColumn>
      </autoFilter>
    </customSheetView>
    <customSheetView guid="{3811DC27-6C9C-4281-989A-478EAFEC2147}" scale="60" showPageBreaks="1" fitToPage="1" printArea="1" showAutoFilter="1" view="pageBreakPreview">
      <pane ySplit="21" topLeftCell="A136" activePane="bottomLeft" state="frozen"/>
      <selection pane="bottomLeft" activeCell="B22" sqref="B21:B22"/>
      <pageMargins left="0.31496062992125984" right="0.31496062992125984" top="0.74803149606299213" bottom="0.74803149606299213" header="0.31496062992125984" footer="0.31496062992125984"/>
      <pageSetup paperSize="9" scale="12" orientation="landscape" r:id="rId4"/>
      <autoFilter ref="A21:I202"/>
    </customSheetView>
    <customSheetView guid="{B38BA802-59E1-473D-82D6-51BB59191DC1}" scale="60" showPageBreaks="1" fitToPage="1" printArea="1" filter="1" showAutoFilter="1" view="pageBreakPreview">
      <pane ySplit="21" topLeftCell="A22" activePane="bottomLeft" state="frozen"/>
      <selection pane="bottomLeft" activeCell="B236" sqref="B236"/>
      <pageMargins left="0.31496062992125984" right="0.31496062992125984" top="0.74803149606299213" bottom="0.74803149606299213" header="0.31496062992125984" footer="0.31496062992125984"/>
      <pageSetup paperSize="9" scale="36" orientation="landscape" r:id="rId5"/>
      <autoFilter ref="A21:I202">
        <filterColumn colId="1">
          <customFilters>
            <customFilter operator="notEqual" val=" "/>
          </customFilters>
        </filterColumn>
      </autoFilter>
    </customSheetView>
    <customSheetView guid="{4DDEBF15-3C9F-44C3-B78F-AE382BE678C1}" scale="60" showPageBreaks="1" fitToPage="1" printArea="1" filter="1" showAutoFilter="1" view="pageBreakPreview">
      <pane ySplit="21" topLeftCell="A210" activePane="bottomLeft" state="frozen"/>
      <selection pane="bottomLeft" activeCell="B22" sqref="B22"/>
      <pageMargins left="0.31496062992125984" right="0.31496062992125984" top="0.74803149606299213" bottom="0.74803149606299213" header="0.31496062992125984" footer="0.31496062992125984"/>
      <pageSetup paperSize="9" scale="35" orientation="landscape" r:id="rId6"/>
      <autoFilter ref="B1:J1">
        <filterColumn colId="1">
          <customFilters>
            <customFilter operator="notEqual" val=" "/>
          </customFilters>
        </filterColumn>
      </autoFilter>
    </customSheetView>
    <customSheetView guid="{B72699BC-299D-42B7-A978-9B23F399AA23}" scale="60" showPageBreaks="1" fitToPage="1" printArea="1" showAutoFilter="1" hiddenRows="1" view="pageBreakPreview">
      <pane ySplit="21" topLeftCell="A228" activePane="bottomLeft" state="frozen"/>
      <selection pane="bottomLeft" activeCell="I169" sqref="I169"/>
      <pageMargins left="0.31496062992125984" right="0.31496062992125984" top="0.74803149606299213" bottom="0.74803149606299213" header="0.31496062992125984" footer="0.31496062992125984"/>
      <pageSetup paperSize="9" scale="10" orientation="landscape" r:id="rId7"/>
      <autoFilter ref="A21:G297"/>
    </customSheetView>
    <customSheetView guid="{0E06F122-7DC3-4CE3-AFC9-AD85662B9271}" scale="60" showPageBreaks="1" fitToPage="1" printArea="1" showAutoFilter="1" hiddenRows="1" view="pageBreakPreview">
      <pane ySplit="21" topLeftCell="A22" activePane="bottomLeft" state="frozen"/>
      <selection pane="bottomLeft" activeCell="E22" sqref="E22"/>
      <pageMargins left="0.31496062992125984" right="0.31496062992125984" top="0.74803149606299213" bottom="0.74803149606299213" header="0.31496062992125984" footer="0.31496062992125984"/>
      <pageSetup paperSize="9" scale="14" orientation="landscape" r:id="rId8"/>
      <autoFilter ref="A21:G297"/>
    </customSheetView>
  </customSheetViews>
  <mergeCells count="13">
    <mergeCell ref="C302:H302"/>
    <mergeCell ref="A301:A303"/>
    <mergeCell ref="B301:B303"/>
    <mergeCell ref="A307:A309"/>
    <mergeCell ref="B307:B309"/>
    <mergeCell ref="C307:M307"/>
    <mergeCell ref="C308:M308"/>
    <mergeCell ref="B17:B19"/>
    <mergeCell ref="C17:G17"/>
    <mergeCell ref="C18:C19"/>
    <mergeCell ref="D18:D19"/>
    <mergeCell ref="C301:H301"/>
    <mergeCell ref="A205:B205"/>
  </mergeCells>
  <pageMargins left="0.31496062992125984" right="0.31496062992125984" top="0.74803149606299213" bottom="0.74803149606299213" header="0.31496062992125984" footer="0.31496062992125984"/>
  <pageSetup paperSize="9" scale="14" orientation="landscape" r:id="rId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R22"/>
  <sheetViews>
    <sheetView zoomScale="55" zoomScaleNormal="55" workbookViewId="0">
      <pane xSplit="1" ySplit="5" topLeftCell="C6" activePane="bottomRight" state="frozen"/>
      <selection activeCell="F16" sqref="F16:F17"/>
      <selection pane="topRight" activeCell="F16" sqref="F16:F17"/>
      <selection pane="bottomLeft" activeCell="F16" sqref="F16:F17"/>
      <selection pane="bottomRight" activeCell="F16" sqref="F16:F17"/>
    </sheetView>
  </sheetViews>
  <sheetFormatPr defaultRowHeight="15.75" x14ac:dyDescent="0.2"/>
  <cols>
    <col min="1" max="1" width="6.85546875" style="2039" bestFit="1" customWidth="1"/>
    <col min="2" max="2" width="31.28515625" style="2040" customWidth="1"/>
    <col min="3" max="3" width="13.140625" style="2040" customWidth="1"/>
    <col min="4" max="4" width="9.28515625" style="2040" customWidth="1"/>
    <col min="5" max="6" width="9.85546875" style="2040" customWidth="1"/>
    <col min="7" max="7" width="7.28515625" style="2040" customWidth="1"/>
    <col min="8" max="8" width="10.85546875" style="2040" bestFit="1" customWidth="1"/>
    <col min="9" max="9" width="13.140625" style="2040" customWidth="1"/>
    <col min="10" max="10" width="13.28515625" style="2040" customWidth="1"/>
    <col min="11" max="11" width="11" style="2040" customWidth="1"/>
    <col min="12" max="12" width="9.28515625" style="2040" customWidth="1"/>
    <col min="13" max="13" width="13.28515625" style="2040" customWidth="1"/>
    <col min="14" max="14" width="5.5703125" style="2040" customWidth="1"/>
    <col min="15" max="15" width="8.5703125" style="2040" customWidth="1"/>
    <col min="16" max="16" width="12.7109375" style="2040" customWidth="1"/>
    <col min="17" max="17" width="14.42578125" style="2040" customWidth="1"/>
    <col min="18" max="18" width="10.7109375" style="2040" customWidth="1"/>
    <col min="19" max="19" width="10" style="2040" customWidth="1"/>
    <col min="20" max="20" width="6.42578125" style="2040" customWidth="1"/>
    <col min="21" max="21" width="5.85546875" style="2040" customWidth="1"/>
    <col min="22" max="22" width="8.7109375" style="2040" customWidth="1"/>
    <col min="23" max="23" width="13.7109375" style="2040" customWidth="1"/>
    <col min="24" max="24" width="14" style="2039" customWidth="1"/>
    <col min="25" max="25" width="10.28515625" style="2039" customWidth="1"/>
    <col min="26" max="26" width="10.85546875" style="2039" customWidth="1"/>
    <col min="27" max="27" width="9.7109375" style="2039" customWidth="1"/>
    <col min="28" max="28" width="6.140625" style="2039" customWidth="1"/>
    <col min="29" max="29" width="7.140625" style="2039" customWidth="1"/>
    <col min="30" max="30" width="13.5703125" style="2039" customWidth="1"/>
    <col min="31" max="31" width="14.42578125" style="2041" customWidth="1"/>
    <col min="32" max="32" width="10.5703125" style="2039" customWidth="1"/>
    <col min="33" max="33" width="10.85546875" style="2039" customWidth="1"/>
    <col min="34" max="34" width="10.28515625" style="2039" customWidth="1"/>
    <col min="35" max="35" width="8" style="2039" customWidth="1"/>
    <col min="36" max="36" width="10.85546875" style="2039" bestFit="1" customWidth="1"/>
    <col min="37" max="37" width="13.42578125" style="2039" customWidth="1"/>
    <col min="38" max="38" width="13.5703125" style="2039" customWidth="1"/>
    <col min="39" max="39" width="10.5703125" style="2039" customWidth="1"/>
    <col min="40" max="40" width="9.5703125" style="2039" customWidth="1"/>
    <col min="41" max="41" width="10.5703125" style="2039" customWidth="1"/>
    <col min="42" max="42" width="8.7109375" style="2039" customWidth="1"/>
    <col min="43" max="43" width="7.28515625" style="2039" customWidth="1"/>
    <col min="44" max="44" width="12.85546875" style="2039" customWidth="1"/>
    <col min="45" max="275" width="9.140625" style="2039"/>
    <col min="276" max="276" width="6.85546875" style="2039" bestFit="1" customWidth="1"/>
    <col min="277" max="277" width="18.85546875" style="2039" customWidth="1"/>
    <col min="278" max="278" width="31.28515625" style="2039" customWidth="1"/>
    <col min="279" max="279" width="16.28515625" style="2039" customWidth="1"/>
    <col min="280" max="280" width="15.28515625" style="2039" customWidth="1"/>
    <col min="281" max="281" width="16.42578125" style="2039" customWidth="1"/>
    <col min="282" max="282" width="31.140625" style="2039" customWidth="1"/>
    <col min="283" max="283" width="13.28515625" style="2039" customWidth="1"/>
    <col min="284" max="284" width="12" style="2039" customWidth="1"/>
    <col min="285" max="285" width="11" style="2039" customWidth="1"/>
    <col min="286" max="531" width="9.140625" style="2039"/>
    <col min="532" max="532" width="6.85546875" style="2039" bestFit="1" customWidth="1"/>
    <col min="533" max="533" width="18.85546875" style="2039" customWidth="1"/>
    <col min="534" max="534" width="31.28515625" style="2039" customWidth="1"/>
    <col min="535" max="535" width="16.28515625" style="2039" customWidth="1"/>
    <col min="536" max="536" width="15.28515625" style="2039" customWidth="1"/>
    <col min="537" max="537" width="16.42578125" style="2039" customWidth="1"/>
    <col min="538" max="538" width="31.140625" style="2039" customWidth="1"/>
    <col min="539" max="539" width="13.28515625" style="2039" customWidth="1"/>
    <col min="540" max="540" width="12" style="2039" customWidth="1"/>
    <col min="541" max="541" width="11" style="2039" customWidth="1"/>
    <col min="542" max="787" width="9.140625" style="2039"/>
    <col min="788" max="788" width="6.85546875" style="2039" bestFit="1" customWidth="1"/>
    <col min="789" max="789" width="18.85546875" style="2039" customWidth="1"/>
    <col min="790" max="790" width="31.28515625" style="2039" customWidth="1"/>
    <col min="791" max="791" width="16.28515625" style="2039" customWidth="1"/>
    <col min="792" max="792" width="15.28515625" style="2039" customWidth="1"/>
    <col min="793" max="793" width="16.42578125" style="2039" customWidth="1"/>
    <col min="794" max="794" width="31.140625" style="2039" customWidth="1"/>
    <col min="795" max="795" width="13.28515625" style="2039" customWidth="1"/>
    <col min="796" max="796" width="12" style="2039" customWidth="1"/>
    <col min="797" max="797" width="11" style="2039" customWidth="1"/>
    <col min="798" max="1043" width="9.140625" style="2039"/>
    <col min="1044" max="1044" width="6.85546875" style="2039" bestFit="1" customWidth="1"/>
    <col min="1045" max="1045" width="18.85546875" style="2039" customWidth="1"/>
    <col min="1046" max="1046" width="31.28515625" style="2039" customWidth="1"/>
    <col min="1047" max="1047" width="16.28515625" style="2039" customWidth="1"/>
    <col min="1048" max="1048" width="15.28515625" style="2039" customWidth="1"/>
    <col min="1049" max="1049" width="16.42578125" style="2039" customWidth="1"/>
    <col min="1050" max="1050" width="31.140625" style="2039" customWidth="1"/>
    <col min="1051" max="1051" width="13.28515625" style="2039" customWidth="1"/>
    <col min="1052" max="1052" width="12" style="2039" customWidth="1"/>
    <col min="1053" max="1053" width="11" style="2039" customWidth="1"/>
    <col min="1054" max="1299" width="9.140625" style="2039"/>
    <col min="1300" max="1300" width="6.85546875" style="2039" bestFit="1" customWidth="1"/>
    <col min="1301" max="1301" width="18.85546875" style="2039" customWidth="1"/>
    <col min="1302" max="1302" width="31.28515625" style="2039" customWidth="1"/>
    <col min="1303" max="1303" width="16.28515625" style="2039" customWidth="1"/>
    <col min="1304" max="1304" width="15.28515625" style="2039" customWidth="1"/>
    <col min="1305" max="1305" width="16.42578125" style="2039" customWidth="1"/>
    <col min="1306" max="1306" width="31.140625" style="2039" customWidth="1"/>
    <col min="1307" max="1307" width="13.28515625" style="2039" customWidth="1"/>
    <col min="1308" max="1308" width="12" style="2039" customWidth="1"/>
    <col min="1309" max="1309" width="11" style="2039" customWidth="1"/>
    <col min="1310" max="1555" width="9.140625" style="2039"/>
    <col min="1556" max="1556" width="6.85546875" style="2039" bestFit="1" customWidth="1"/>
    <col min="1557" max="1557" width="18.85546875" style="2039" customWidth="1"/>
    <col min="1558" max="1558" width="31.28515625" style="2039" customWidth="1"/>
    <col min="1559" max="1559" width="16.28515625" style="2039" customWidth="1"/>
    <col min="1560" max="1560" width="15.28515625" style="2039" customWidth="1"/>
    <col min="1561" max="1561" width="16.42578125" style="2039" customWidth="1"/>
    <col min="1562" max="1562" width="31.140625" style="2039" customWidth="1"/>
    <col min="1563" max="1563" width="13.28515625" style="2039" customWidth="1"/>
    <col min="1564" max="1564" width="12" style="2039" customWidth="1"/>
    <col min="1565" max="1565" width="11" style="2039" customWidth="1"/>
    <col min="1566" max="1811" width="9.140625" style="2039"/>
    <col min="1812" max="1812" width="6.85546875" style="2039" bestFit="1" customWidth="1"/>
    <col min="1813" max="1813" width="18.85546875" style="2039" customWidth="1"/>
    <col min="1814" max="1814" width="31.28515625" style="2039" customWidth="1"/>
    <col min="1815" max="1815" width="16.28515625" style="2039" customWidth="1"/>
    <col min="1816" max="1816" width="15.28515625" style="2039" customWidth="1"/>
    <col min="1817" max="1817" width="16.42578125" style="2039" customWidth="1"/>
    <col min="1818" max="1818" width="31.140625" style="2039" customWidth="1"/>
    <col min="1819" max="1819" width="13.28515625" style="2039" customWidth="1"/>
    <col min="1820" max="1820" width="12" style="2039" customWidth="1"/>
    <col min="1821" max="1821" width="11" style="2039" customWidth="1"/>
    <col min="1822" max="2067" width="9.140625" style="2039"/>
    <col min="2068" max="2068" width="6.85546875" style="2039" bestFit="1" customWidth="1"/>
    <col min="2069" max="2069" width="18.85546875" style="2039" customWidth="1"/>
    <col min="2070" max="2070" width="31.28515625" style="2039" customWidth="1"/>
    <col min="2071" max="2071" width="16.28515625" style="2039" customWidth="1"/>
    <col min="2072" max="2072" width="15.28515625" style="2039" customWidth="1"/>
    <col min="2073" max="2073" width="16.42578125" style="2039" customWidth="1"/>
    <col min="2074" max="2074" width="31.140625" style="2039" customWidth="1"/>
    <col min="2075" max="2075" width="13.28515625" style="2039" customWidth="1"/>
    <col min="2076" max="2076" width="12" style="2039" customWidth="1"/>
    <col min="2077" max="2077" width="11" style="2039" customWidth="1"/>
    <col min="2078" max="2323" width="9.140625" style="2039"/>
    <col min="2324" max="2324" width="6.85546875" style="2039" bestFit="1" customWidth="1"/>
    <col min="2325" max="2325" width="18.85546875" style="2039" customWidth="1"/>
    <col min="2326" max="2326" width="31.28515625" style="2039" customWidth="1"/>
    <col min="2327" max="2327" width="16.28515625" style="2039" customWidth="1"/>
    <col min="2328" max="2328" width="15.28515625" style="2039" customWidth="1"/>
    <col min="2329" max="2329" width="16.42578125" style="2039" customWidth="1"/>
    <col min="2330" max="2330" width="31.140625" style="2039" customWidth="1"/>
    <col min="2331" max="2331" width="13.28515625" style="2039" customWidth="1"/>
    <col min="2332" max="2332" width="12" style="2039" customWidth="1"/>
    <col min="2333" max="2333" width="11" style="2039" customWidth="1"/>
    <col min="2334" max="2579" width="9.140625" style="2039"/>
    <col min="2580" max="2580" width="6.85546875" style="2039" bestFit="1" customWidth="1"/>
    <col min="2581" max="2581" width="18.85546875" style="2039" customWidth="1"/>
    <col min="2582" max="2582" width="31.28515625" style="2039" customWidth="1"/>
    <col min="2583" max="2583" width="16.28515625" style="2039" customWidth="1"/>
    <col min="2584" max="2584" width="15.28515625" style="2039" customWidth="1"/>
    <col min="2585" max="2585" width="16.42578125" style="2039" customWidth="1"/>
    <col min="2586" max="2586" width="31.140625" style="2039" customWidth="1"/>
    <col min="2587" max="2587" width="13.28515625" style="2039" customWidth="1"/>
    <col min="2588" max="2588" width="12" style="2039" customWidth="1"/>
    <col min="2589" max="2589" width="11" style="2039" customWidth="1"/>
    <col min="2590" max="2835" width="9.140625" style="2039"/>
    <col min="2836" max="2836" width="6.85546875" style="2039" bestFit="1" customWidth="1"/>
    <col min="2837" max="2837" width="18.85546875" style="2039" customWidth="1"/>
    <col min="2838" max="2838" width="31.28515625" style="2039" customWidth="1"/>
    <col min="2839" max="2839" width="16.28515625" style="2039" customWidth="1"/>
    <col min="2840" max="2840" width="15.28515625" style="2039" customWidth="1"/>
    <col min="2841" max="2841" width="16.42578125" style="2039" customWidth="1"/>
    <col min="2842" max="2842" width="31.140625" style="2039" customWidth="1"/>
    <col min="2843" max="2843" width="13.28515625" style="2039" customWidth="1"/>
    <col min="2844" max="2844" width="12" style="2039" customWidth="1"/>
    <col min="2845" max="2845" width="11" style="2039" customWidth="1"/>
    <col min="2846" max="3091" width="9.140625" style="2039"/>
    <col min="3092" max="3092" width="6.85546875" style="2039" bestFit="1" customWidth="1"/>
    <col min="3093" max="3093" width="18.85546875" style="2039" customWidth="1"/>
    <col min="3094" max="3094" width="31.28515625" style="2039" customWidth="1"/>
    <col min="3095" max="3095" width="16.28515625" style="2039" customWidth="1"/>
    <col min="3096" max="3096" width="15.28515625" style="2039" customWidth="1"/>
    <col min="3097" max="3097" width="16.42578125" style="2039" customWidth="1"/>
    <col min="3098" max="3098" width="31.140625" style="2039" customWidth="1"/>
    <col min="3099" max="3099" width="13.28515625" style="2039" customWidth="1"/>
    <col min="3100" max="3100" width="12" style="2039" customWidth="1"/>
    <col min="3101" max="3101" width="11" style="2039" customWidth="1"/>
    <col min="3102" max="3347" width="9.140625" style="2039"/>
    <col min="3348" max="3348" width="6.85546875" style="2039" bestFit="1" customWidth="1"/>
    <col min="3349" max="3349" width="18.85546875" style="2039" customWidth="1"/>
    <col min="3350" max="3350" width="31.28515625" style="2039" customWidth="1"/>
    <col min="3351" max="3351" width="16.28515625" style="2039" customWidth="1"/>
    <col min="3352" max="3352" width="15.28515625" style="2039" customWidth="1"/>
    <col min="3353" max="3353" width="16.42578125" style="2039" customWidth="1"/>
    <col min="3354" max="3354" width="31.140625" style="2039" customWidth="1"/>
    <col min="3355" max="3355" width="13.28515625" style="2039" customWidth="1"/>
    <col min="3356" max="3356" width="12" style="2039" customWidth="1"/>
    <col min="3357" max="3357" width="11" style="2039" customWidth="1"/>
    <col min="3358" max="3603" width="9.140625" style="2039"/>
    <col min="3604" max="3604" width="6.85546875" style="2039" bestFit="1" customWidth="1"/>
    <col min="3605" max="3605" width="18.85546875" style="2039" customWidth="1"/>
    <col min="3606" max="3606" width="31.28515625" style="2039" customWidth="1"/>
    <col min="3607" max="3607" width="16.28515625" style="2039" customWidth="1"/>
    <col min="3608" max="3608" width="15.28515625" style="2039" customWidth="1"/>
    <col min="3609" max="3609" width="16.42578125" style="2039" customWidth="1"/>
    <col min="3610" max="3610" width="31.140625" style="2039" customWidth="1"/>
    <col min="3611" max="3611" width="13.28515625" style="2039" customWidth="1"/>
    <col min="3612" max="3612" width="12" style="2039" customWidth="1"/>
    <col min="3613" max="3613" width="11" style="2039" customWidth="1"/>
    <col min="3614" max="3859" width="9.140625" style="2039"/>
    <col min="3860" max="3860" width="6.85546875" style="2039" bestFit="1" customWidth="1"/>
    <col min="3861" max="3861" width="18.85546875" style="2039" customWidth="1"/>
    <col min="3862" max="3862" width="31.28515625" style="2039" customWidth="1"/>
    <col min="3863" max="3863" width="16.28515625" style="2039" customWidth="1"/>
    <col min="3864" max="3864" width="15.28515625" style="2039" customWidth="1"/>
    <col min="3865" max="3865" width="16.42578125" style="2039" customWidth="1"/>
    <col min="3866" max="3866" width="31.140625" style="2039" customWidth="1"/>
    <col min="3867" max="3867" width="13.28515625" style="2039" customWidth="1"/>
    <col min="3868" max="3868" width="12" style="2039" customWidth="1"/>
    <col min="3869" max="3869" width="11" style="2039" customWidth="1"/>
    <col min="3870" max="4115" width="9.140625" style="2039"/>
    <col min="4116" max="4116" width="6.85546875" style="2039" bestFit="1" customWidth="1"/>
    <col min="4117" max="4117" width="18.85546875" style="2039" customWidth="1"/>
    <col min="4118" max="4118" width="31.28515625" style="2039" customWidth="1"/>
    <col min="4119" max="4119" width="16.28515625" style="2039" customWidth="1"/>
    <col min="4120" max="4120" width="15.28515625" style="2039" customWidth="1"/>
    <col min="4121" max="4121" width="16.42578125" style="2039" customWidth="1"/>
    <col min="4122" max="4122" width="31.140625" style="2039" customWidth="1"/>
    <col min="4123" max="4123" width="13.28515625" style="2039" customWidth="1"/>
    <col min="4124" max="4124" width="12" style="2039" customWidth="1"/>
    <col min="4125" max="4125" width="11" style="2039" customWidth="1"/>
    <col min="4126" max="4371" width="9.140625" style="2039"/>
    <col min="4372" max="4372" width="6.85546875" style="2039" bestFit="1" customWidth="1"/>
    <col min="4373" max="4373" width="18.85546875" style="2039" customWidth="1"/>
    <col min="4374" max="4374" width="31.28515625" style="2039" customWidth="1"/>
    <col min="4375" max="4375" width="16.28515625" style="2039" customWidth="1"/>
    <col min="4376" max="4376" width="15.28515625" style="2039" customWidth="1"/>
    <col min="4377" max="4377" width="16.42578125" style="2039" customWidth="1"/>
    <col min="4378" max="4378" width="31.140625" style="2039" customWidth="1"/>
    <col min="4379" max="4379" width="13.28515625" style="2039" customWidth="1"/>
    <col min="4380" max="4380" width="12" style="2039" customWidth="1"/>
    <col min="4381" max="4381" width="11" style="2039" customWidth="1"/>
    <col min="4382" max="4627" width="9.140625" style="2039"/>
    <col min="4628" max="4628" width="6.85546875" style="2039" bestFit="1" customWidth="1"/>
    <col min="4629" max="4629" width="18.85546875" style="2039" customWidth="1"/>
    <col min="4630" max="4630" width="31.28515625" style="2039" customWidth="1"/>
    <col min="4631" max="4631" width="16.28515625" style="2039" customWidth="1"/>
    <col min="4632" max="4632" width="15.28515625" style="2039" customWidth="1"/>
    <col min="4633" max="4633" width="16.42578125" style="2039" customWidth="1"/>
    <col min="4634" max="4634" width="31.140625" style="2039" customWidth="1"/>
    <col min="4635" max="4635" width="13.28515625" style="2039" customWidth="1"/>
    <col min="4636" max="4636" width="12" style="2039" customWidth="1"/>
    <col min="4637" max="4637" width="11" style="2039" customWidth="1"/>
    <col min="4638" max="4883" width="9.140625" style="2039"/>
    <col min="4884" max="4884" width="6.85546875" style="2039" bestFit="1" customWidth="1"/>
    <col min="4885" max="4885" width="18.85546875" style="2039" customWidth="1"/>
    <col min="4886" max="4886" width="31.28515625" style="2039" customWidth="1"/>
    <col min="4887" max="4887" width="16.28515625" style="2039" customWidth="1"/>
    <col min="4888" max="4888" width="15.28515625" style="2039" customWidth="1"/>
    <col min="4889" max="4889" width="16.42578125" style="2039" customWidth="1"/>
    <col min="4890" max="4890" width="31.140625" style="2039" customWidth="1"/>
    <col min="4891" max="4891" width="13.28515625" style="2039" customWidth="1"/>
    <col min="4892" max="4892" width="12" style="2039" customWidth="1"/>
    <col min="4893" max="4893" width="11" style="2039" customWidth="1"/>
    <col min="4894" max="5139" width="9.140625" style="2039"/>
    <col min="5140" max="5140" width="6.85546875" style="2039" bestFit="1" customWidth="1"/>
    <col min="5141" max="5141" width="18.85546875" style="2039" customWidth="1"/>
    <col min="5142" max="5142" width="31.28515625" style="2039" customWidth="1"/>
    <col min="5143" max="5143" width="16.28515625" style="2039" customWidth="1"/>
    <col min="5144" max="5144" width="15.28515625" style="2039" customWidth="1"/>
    <col min="5145" max="5145" width="16.42578125" style="2039" customWidth="1"/>
    <col min="5146" max="5146" width="31.140625" style="2039" customWidth="1"/>
    <col min="5147" max="5147" width="13.28515625" style="2039" customWidth="1"/>
    <col min="5148" max="5148" width="12" style="2039" customWidth="1"/>
    <col min="5149" max="5149" width="11" style="2039" customWidth="1"/>
    <col min="5150" max="5395" width="9.140625" style="2039"/>
    <col min="5396" max="5396" width="6.85546875" style="2039" bestFit="1" customWidth="1"/>
    <col min="5397" max="5397" width="18.85546875" style="2039" customWidth="1"/>
    <col min="5398" max="5398" width="31.28515625" style="2039" customWidth="1"/>
    <col min="5399" max="5399" width="16.28515625" style="2039" customWidth="1"/>
    <col min="5400" max="5400" width="15.28515625" style="2039" customWidth="1"/>
    <col min="5401" max="5401" width="16.42578125" style="2039" customWidth="1"/>
    <col min="5402" max="5402" width="31.140625" style="2039" customWidth="1"/>
    <col min="5403" max="5403" width="13.28515625" style="2039" customWidth="1"/>
    <col min="5404" max="5404" width="12" style="2039" customWidth="1"/>
    <col min="5405" max="5405" width="11" style="2039" customWidth="1"/>
    <col min="5406" max="5651" width="9.140625" style="2039"/>
    <col min="5652" max="5652" width="6.85546875" style="2039" bestFit="1" customWidth="1"/>
    <col min="5653" max="5653" width="18.85546875" style="2039" customWidth="1"/>
    <col min="5654" max="5654" width="31.28515625" style="2039" customWidth="1"/>
    <col min="5655" max="5655" width="16.28515625" style="2039" customWidth="1"/>
    <col min="5656" max="5656" width="15.28515625" style="2039" customWidth="1"/>
    <col min="5657" max="5657" width="16.42578125" style="2039" customWidth="1"/>
    <col min="5658" max="5658" width="31.140625" style="2039" customWidth="1"/>
    <col min="5659" max="5659" width="13.28515625" style="2039" customWidth="1"/>
    <col min="5660" max="5660" width="12" style="2039" customWidth="1"/>
    <col min="5661" max="5661" width="11" style="2039" customWidth="1"/>
    <col min="5662" max="5907" width="9.140625" style="2039"/>
    <col min="5908" max="5908" width="6.85546875" style="2039" bestFit="1" customWidth="1"/>
    <col min="5909" max="5909" width="18.85546875" style="2039" customWidth="1"/>
    <col min="5910" max="5910" width="31.28515625" style="2039" customWidth="1"/>
    <col min="5911" max="5911" width="16.28515625" style="2039" customWidth="1"/>
    <col min="5912" max="5912" width="15.28515625" style="2039" customWidth="1"/>
    <col min="5913" max="5913" width="16.42578125" style="2039" customWidth="1"/>
    <col min="5914" max="5914" width="31.140625" style="2039" customWidth="1"/>
    <col min="5915" max="5915" width="13.28515625" style="2039" customWidth="1"/>
    <col min="5916" max="5916" width="12" style="2039" customWidth="1"/>
    <col min="5917" max="5917" width="11" style="2039" customWidth="1"/>
    <col min="5918" max="6163" width="9.140625" style="2039"/>
    <col min="6164" max="6164" width="6.85546875" style="2039" bestFit="1" customWidth="1"/>
    <col min="6165" max="6165" width="18.85546875" style="2039" customWidth="1"/>
    <col min="6166" max="6166" width="31.28515625" style="2039" customWidth="1"/>
    <col min="6167" max="6167" width="16.28515625" style="2039" customWidth="1"/>
    <col min="6168" max="6168" width="15.28515625" style="2039" customWidth="1"/>
    <col min="6169" max="6169" width="16.42578125" style="2039" customWidth="1"/>
    <col min="6170" max="6170" width="31.140625" style="2039" customWidth="1"/>
    <col min="6171" max="6171" width="13.28515625" style="2039" customWidth="1"/>
    <col min="6172" max="6172" width="12" style="2039" customWidth="1"/>
    <col min="6173" max="6173" width="11" style="2039" customWidth="1"/>
    <col min="6174" max="6419" width="9.140625" style="2039"/>
    <col min="6420" max="6420" width="6.85546875" style="2039" bestFit="1" customWidth="1"/>
    <col min="6421" max="6421" width="18.85546875" style="2039" customWidth="1"/>
    <col min="6422" max="6422" width="31.28515625" style="2039" customWidth="1"/>
    <col min="6423" max="6423" width="16.28515625" style="2039" customWidth="1"/>
    <col min="6424" max="6424" width="15.28515625" style="2039" customWidth="1"/>
    <col min="6425" max="6425" width="16.42578125" style="2039" customWidth="1"/>
    <col min="6426" max="6426" width="31.140625" style="2039" customWidth="1"/>
    <col min="6427" max="6427" width="13.28515625" style="2039" customWidth="1"/>
    <col min="6428" max="6428" width="12" style="2039" customWidth="1"/>
    <col min="6429" max="6429" width="11" style="2039" customWidth="1"/>
    <col min="6430" max="6675" width="9.140625" style="2039"/>
    <col min="6676" max="6676" width="6.85546875" style="2039" bestFit="1" customWidth="1"/>
    <col min="6677" max="6677" width="18.85546875" style="2039" customWidth="1"/>
    <col min="6678" max="6678" width="31.28515625" style="2039" customWidth="1"/>
    <col min="6679" max="6679" width="16.28515625" style="2039" customWidth="1"/>
    <col min="6680" max="6680" width="15.28515625" style="2039" customWidth="1"/>
    <col min="6681" max="6681" width="16.42578125" style="2039" customWidth="1"/>
    <col min="6682" max="6682" width="31.140625" style="2039" customWidth="1"/>
    <col min="6683" max="6683" width="13.28515625" style="2039" customWidth="1"/>
    <col min="6684" max="6684" width="12" style="2039" customWidth="1"/>
    <col min="6685" max="6685" width="11" style="2039" customWidth="1"/>
    <col min="6686" max="6931" width="9.140625" style="2039"/>
    <col min="6932" max="6932" width="6.85546875" style="2039" bestFit="1" customWidth="1"/>
    <col min="6933" max="6933" width="18.85546875" style="2039" customWidth="1"/>
    <col min="6934" max="6934" width="31.28515625" style="2039" customWidth="1"/>
    <col min="6935" max="6935" width="16.28515625" style="2039" customWidth="1"/>
    <col min="6936" max="6936" width="15.28515625" style="2039" customWidth="1"/>
    <col min="6937" max="6937" width="16.42578125" style="2039" customWidth="1"/>
    <col min="6938" max="6938" width="31.140625" style="2039" customWidth="1"/>
    <col min="6939" max="6939" width="13.28515625" style="2039" customWidth="1"/>
    <col min="6940" max="6940" width="12" style="2039" customWidth="1"/>
    <col min="6941" max="6941" width="11" style="2039" customWidth="1"/>
    <col min="6942" max="7187" width="9.140625" style="2039"/>
    <col min="7188" max="7188" width="6.85546875" style="2039" bestFit="1" customWidth="1"/>
    <col min="7189" max="7189" width="18.85546875" style="2039" customWidth="1"/>
    <col min="7190" max="7190" width="31.28515625" style="2039" customWidth="1"/>
    <col min="7191" max="7191" width="16.28515625" style="2039" customWidth="1"/>
    <col min="7192" max="7192" width="15.28515625" style="2039" customWidth="1"/>
    <col min="7193" max="7193" width="16.42578125" style="2039" customWidth="1"/>
    <col min="7194" max="7194" width="31.140625" style="2039" customWidth="1"/>
    <col min="7195" max="7195" width="13.28515625" style="2039" customWidth="1"/>
    <col min="7196" max="7196" width="12" style="2039" customWidth="1"/>
    <col min="7197" max="7197" width="11" style="2039" customWidth="1"/>
    <col min="7198" max="7443" width="9.140625" style="2039"/>
    <col min="7444" max="7444" width="6.85546875" style="2039" bestFit="1" customWidth="1"/>
    <col min="7445" max="7445" width="18.85546875" style="2039" customWidth="1"/>
    <col min="7446" max="7446" width="31.28515625" style="2039" customWidth="1"/>
    <col min="7447" max="7447" width="16.28515625" style="2039" customWidth="1"/>
    <col min="7448" max="7448" width="15.28515625" style="2039" customWidth="1"/>
    <col min="7449" max="7449" width="16.42578125" style="2039" customWidth="1"/>
    <col min="7450" max="7450" width="31.140625" style="2039" customWidth="1"/>
    <col min="7451" max="7451" width="13.28515625" style="2039" customWidth="1"/>
    <col min="7452" max="7452" width="12" style="2039" customWidth="1"/>
    <col min="7453" max="7453" width="11" style="2039" customWidth="1"/>
    <col min="7454" max="7699" width="9.140625" style="2039"/>
    <col min="7700" max="7700" width="6.85546875" style="2039" bestFit="1" customWidth="1"/>
    <col min="7701" max="7701" width="18.85546875" style="2039" customWidth="1"/>
    <col min="7702" max="7702" width="31.28515625" style="2039" customWidth="1"/>
    <col min="7703" max="7703" width="16.28515625" style="2039" customWidth="1"/>
    <col min="7704" max="7704" width="15.28515625" style="2039" customWidth="1"/>
    <col min="7705" max="7705" width="16.42578125" style="2039" customWidth="1"/>
    <col min="7706" max="7706" width="31.140625" style="2039" customWidth="1"/>
    <col min="7707" max="7707" width="13.28515625" style="2039" customWidth="1"/>
    <col min="7708" max="7708" width="12" style="2039" customWidth="1"/>
    <col min="7709" max="7709" width="11" style="2039" customWidth="1"/>
    <col min="7710" max="7955" width="9.140625" style="2039"/>
    <col min="7956" max="7956" width="6.85546875" style="2039" bestFit="1" customWidth="1"/>
    <col min="7957" max="7957" width="18.85546875" style="2039" customWidth="1"/>
    <col min="7958" max="7958" width="31.28515625" style="2039" customWidth="1"/>
    <col min="7959" max="7959" width="16.28515625" style="2039" customWidth="1"/>
    <col min="7960" max="7960" width="15.28515625" style="2039" customWidth="1"/>
    <col min="7961" max="7961" width="16.42578125" style="2039" customWidth="1"/>
    <col min="7962" max="7962" width="31.140625" style="2039" customWidth="1"/>
    <col min="7963" max="7963" width="13.28515625" style="2039" customWidth="1"/>
    <col min="7964" max="7964" width="12" style="2039" customWidth="1"/>
    <col min="7965" max="7965" width="11" style="2039" customWidth="1"/>
    <col min="7966" max="8211" width="9.140625" style="2039"/>
    <col min="8212" max="8212" width="6.85546875" style="2039" bestFit="1" customWidth="1"/>
    <col min="8213" max="8213" width="18.85546875" style="2039" customWidth="1"/>
    <col min="8214" max="8214" width="31.28515625" style="2039" customWidth="1"/>
    <col min="8215" max="8215" width="16.28515625" style="2039" customWidth="1"/>
    <col min="8216" max="8216" width="15.28515625" style="2039" customWidth="1"/>
    <col min="8217" max="8217" width="16.42578125" style="2039" customWidth="1"/>
    <col min="8218" max="8218" width="31.140625" style="2039" customWidth="1"/>
    <col min="8219" max="8219" width="13.28515625" style="2039" customWidth="1"/>
    <col min="8220" max="8220" width="12" style="2039" customWidth="1"/>
    <col min="8221" max="8221" width="11" style="2039" customWidth="1"/>
    <col min="8222" max="8467" width="9.140625" style="2039"/>
    <col min="8468" max="8468" width="6.85546875" style="2039" bestFit="1" customWidth="1"/>
    <col min="8469" max="8469" width="18.85546875" style="2039" customWidth="1"/>
    <col min="8470" max="8470" width="31.28515625" style="2039" customWidth="1"/>
    <col min="8471" max="8471" width="16.28515625" style="2039" customWidth="1"/>
    <col min="8472" max="8472" width="15.28515625" style="2039" customWidth="1"/>
    <col min="8473" max="8473" width="16.42578125" style="2039" customWidth="1"/>
    <col min="8474" max="8474" width="31.140625" style="2039" customWidth="1"/>
    <col min="8475" max="8475" width="13.28515625" style="2039" customWidth="1"/>
    <col min="8476" max="8476" width="12" style="2039" customWidth="1"/>
    <col min="8477" max="8477" width="11" style="2039" customWidth="1"/>
    <col min="8478" max="8723" width="9.140625" style="2039"/>
    <col min="8724" max="8724" width="6.85546875" style="2039" bestFit="1" customWidth="1"/>
    <col min="8725" max="8725" width="18.85546875" style="2039" customWidth="1"/>
    <col min="8726" max="8726" width="31.28515625" style="2039" customWidth="1"/>
    <col min="8727" max="8727" width="16.28515625" style="2039" customWidth="1"/>
    <col min="8728" max="8728" width="15.28515625" style="2039" customWidth="1"/>
    <col min="8729" max="8729" width="16.42578125" style="2039" customWidth="1"/>
    <col min="8730" max="8730" width="31.140625" style="2039" customWidth="1"/>
    <col min="8731" max="8731" width="13.28515625" style="2039" customWidth="1"/>
    <col min="8732" max="8732" width="12" style="2039" customWidth="1"/>
    <col min="8733" max="8733" width="11" style="2039" customWidth="1"/>
    <col min="8734" max="8979" width="9.140625" style="2039"/>
    <col min="8980" max="8980" width="6.85546875" style="2039" bestFit="1" customWidth="1"/>
    <col min="8981" max="8981" width="18.85546875" style="2039" customWidth="1"/>
    <col min="8982" max="8982" width="31.28515625" style="2039" customWidth="1"/>
    <col min="8983" max="8983" width="16.28515625" style="2039" customWidth="1"/>
    <col min="8984" max="8984" width="15.28515625" style="2039" customWidth="1"/>
    <col min="8985" max="8985" width="16.42578125" style="2039" customWidth="1"/>
    <col min="8986" max="8986" width="31.140625" style="2039" customWidth="1"/>
    <col min="8987" max="8987" width="13.28515625" style="2039" customWidth="1"/>
    <col min="8988" max="8988" width="12" style="2039" customWidth="1"/>
    <col min="8989" max="8989" width="11" style="2039" customWidth="1"/>
    <col min="8990" max="9235" width="9.140625" style="2039"/>
    <col min="9236" max="9236" width="6.85546875" style="2039" bestFit="1" customWidth="1"/>
    <col min="9237" max="9237" width="18.85546875" style="2039" customWidth="1"/>
    <col min="9238" max="9238" width="31.28515625" style="2039" customWidth="1"/>
    <col min="9239" max="9239" width="16.28515625" style="2039" customWidth="1"/>
    <col min="9240" max="9240" width="15.28515625" style="2039" customWidth="1"/>
    <col min="9241" max="9241" width="16.42578125" style="2039" customWidth="1"/>
    <col min="9242" max="9242" width="31.140625" style="2039" customWidth="1"/>
    <col min="9243" max="9243" width="13.28515625" style="2039" customWidth="1"/>
    <col min="9244" max="9244" width="12" style="2039" customWidth="1"/>
    <col min="9245" max="9245" width="11" style="2039" customWidth="1"/>
    <col min="9246" max="9491" width="9.140625" style="2039"/>
    <col min="9492" max="9492" width="6.85546875" style="2039" bestFit="1" customWidth="1"/>
    <col min="9493" max="9493" width="18.85546875" style="2039" customWidth="1"/>
    <col min="9494" max="9494" width="31.28515625" style="2039" customWidth="1"/>
    <col min="9495" max="9495" width="16.28515625" style="2039" customWidth="1"/>
    <col min="9496" max="9496" width="15.28515625" style="2039" customWidth="1"/>
    <col min="9497" max="9497" width="16.42578125" style="2039" customWidth="1"/>
    <col min="9498" max="9498" width="31.140625" style="2039" customWidth="1"/>
    <col min="9499" max="9499" width="13.28515625" style="2039" customWidth="1"/>
    <col min="9500" max="9500" width="12" style="2039" customWidth="1"/>
    <col min="9501" max="9501" width="11" style="2039" customWidth="1"/>
    <col min="9502" max="9747" width="9.140625" style="2039"/>
    <col min="9748" max="9748" width="6.85546875" style="2039" bestFit="1" customWidth="1"/>
    <col min="9749" max="9749" width="18.85546875" style="2039" customWidth="1"/>
    <col min="9750" max="9750" width="31.28515625" style="2039" customWidth="1"/>
    <col min="9751" max="9751" width="16.28515625" style="2039" customWidth="1"/>
    <col min="9752" max="9752" width="15.28515625" style="2039" customWidth="1"/>
    <col min="9753" max="9753" width="16.42578125" style="2039" customWidth="1"/>
    <col min="9754" max="9754" width="31.140625" style="2039" customWidth="1"/>
    <col min="9755" max="9755" width="13.28515625" style="2039" customWidth="1"/>
    <col min="9756" max="9756" width="12" style="2039" customWidth="1"/>
    <col min="9757" max="9757" width="11" style="2039" customWidth="1"/>
    <col min="9758" max="10003" width="9.140625" style="2039"/>
    <col min="10004" max="10004" width="6.85546875" style="2039" bestFit="1" customWidth="1"/>
    <col min="10005" max="10005" width="18.85546875" style="2039" customWidth="1"/>
    <col min="10006" max="10006" width="31.28515625" style="2039" customWidth="1"/>
    <col min="10007" max="10007" width="16.28515625" style="2039" customWidth="1"/>
    <col min="10008" max="10008" width="15.28515625" style="2039" customWidth="1"/>
    <col min="10009" max="10009" width="16.42578125" style="2039" customWidth="1"/>
    <col min="10010" max="10010" width="31.140625" style="2039" customWidth="1"/>
    <col min="10011" max="10011" width="13.28515625" style="2039" customWidth="1"/>
    <col min="10012" max="10012" width="12" style="2039" customWidth="1"/>
    <col min="10013" max="10013" width="11" style="2039" customWidth="1"/>
    <col min="10014" max="10259" width="9.140625" style="2039"/>
    <col min="10260" max="10260" width="6.85546875" style="2039" bestFit="1" customWidth="1"/>
    <col min="10261" max="10261" width="18.85546875" style="2039" customWidth="1"/>
    <col min="10262" max="10262" width="31.28515625" style="2039" customWidth="1"/>
    <col min="10263" max="10263" width="16.28515625" style="2039" customWidth="1"/>
    <col min="10264" max="10264" width="15.28515625" style="2039" customWidth="1"/>
    <col min="10265" max="10265" width="16.42578125" style="2039" customWidth="1"/>
    <col min="10266" max="10266" width="31.140625" style="2039" customWidth="1"/>
    <col min="10267" max="10267" width="13.28515625" style="2039" customWidth="1"/>
    <col min="10268" max="10268" width="12" style="2039" customWidth="1"/>
    <col min="10269" max="10269" width="11" style="2039" customWidth="1"/>
    <col min="10270" max="10515" width="9.140625" style="2039"/>
    <col min="10516" max="10516" width="6.85546875" style="2039" bestFit="1" customWidth="1"/>
    <col min="10517" max="10517" width="18.85546875" style="2039" customWidth="1"/>
    <col min="10518" max="10518" width="31.28515625" style="2039" customWidth="1"/>
    <col min="10519" max="10519" width="16.28515625" style="2039" customWidth="1"/>
    <col min="10520" max="10520" width="15.28515625" style="2039" customWidth="1"/>
    <col min="10521" max="10521" width="16.42578125" style="2039" customWidth="1"/>
    <col min="10522" max="10522" width="31.140625" style="2039" customWidth="1"/>
    <col min="10523" max="10523" width="13.28515625" style="2039" customWidth="1"/>
    <col min="10524" max="10524" width="12" style="2039" customWidth="1"/>
    <col min="10525" max="10525" width="11" style="2039" customWidth="1"/>
    <col min="10526" max="10771" width="9.140625" style="2039"/>
    <col min="10772" max="10772" width="6.85546875" style="2039" bestFit="1" customWidth="1"/>
    <col min="10773" max="10773" width="18.85546875" style="2039" customWidth="1"/>
    <col min="10774" max="10774" width="31.28515625" style="2039" customWidth="1"/>
    <col min="10775" max="10775" width="16.28515625" style="2039" customWidth="1"/>
    <col min="10776" max="10776" width="15.28515625" style="2039" customWidth="1"/>
    <col min="10777" max="10777" width="16.42578125" style="2039" customWidth="1"/>
    <col min="10778" max="10778" width="31.140625" style="2039" customWidth="1"/>
    <col min="10779" max="10779" width="13.28515625" style="2039" customWidth="1"/>
    <col min="10780" max="10780" width="12" style="2039" customWidth="1"/>
    <col min="10781" max="10781" width="11" style="2039" customWidth="1"/>
    <col min="10782" max="11027" width="9.140625" style="2039"/>
    <col min="11028" max="11028" width="6.85546875" style="2039" bestFit="1" customWidth="1"/>
    <col min="11029" max="11029" width="18.85546875" style="2039" customWidth="1"/>
    <col min="11030" max="11030" width="31.28515625" style="2039" customWidth="1"/>
    <col min="11031" max="11031" width="16.28515625" style="2039" customWidth="1"/>
    <col min="11032" max="11032" width="15.28515625" style="2039" customWidth="1"/>
    <col min="11033" max="11033" width="16.42578125" style="2039" customWidth="1"/>
    <col min="11034" max="11034" width="31.140625" style="2039" customWidth="1"/>
    <col min="11035" max="11035" width="13.28515625" style="2039" customWidth="1"/>
    <col min="11036" max="11036" width="12" style="2039" customWidth="1"/>
    <col min="11037" max="11037" width="11" style="2039" customWidth="1"/>
    <col min="11038" max="11283" width="9.140625" style="2039"/>
    <col min="11284" max="11284" width="6.85546875" style="2039" bestFit="1" customWidth="1"/>
    <col min="11285" max="11285" width="18.85546875" style="2039" customWidth="1"/>
    <col min="11286" max="11286" width="31.28515625" style="2039" customWidth="1"/>
    <col min="11287" max="11287" width="16.28515625" style="2039" customWidth="1"/>
    <col min="11288" max="11288" width="15.28515625" style="2039" customWidth="1"/>
    <col min="11289" max="11289" width="16.42578125" style="2039" customWidth="1"/>
    <col min="11290" max="11290" width="31.140625" style="2039" customWidth="1"/>
    <col min="11291" max="11291" width="13.28515625" style="2039" customWidth="1"/>
    <col min="11292" max="11292" width="12" style="2039" customWidth="1"/>
    <col min="11293" max="11293" width="11" style="2039" customWidth="1"/>
    <col min="11294" max="11539" width="9.140625" style="2039"/>
    <col min="11540" max="11540" width="6.85546875" style="2039" bestFit="1" customWidth="1"/>
    <col min="11541" max="11541" width="18.85546875" style="2039" customWidth="1"/>
    <col min="11542" max="11542" width="31.28515625" style="2039" customWidth="1"/>
    <col min="11543" max="11543" width="16.28515625" style="2039" customWidth="1"/>
    <col min="11544" max="11544" width="15.28515625" style="2039" customWidth="1"/>
    <col min="11545" max="11545" width="16.42578125" style="2039" customWidth="1"/>
    <col min="11546" max="11546" width="31.140625" style="2039" customWidth="1"/>
    <col min="11547" max="11547" width="13.28515625" style="2039" customWidth="1"/>
    <col min="11548" max="11548" width="12" style="2039" customWidth="1"/>
    <col min="11549" max="11549" width="11" style="2039" customWidth="1"/>
    <col min="11550" max="11795" width="9.140625" style="2039"/>
    <col min="11796" max="11796" width="6.85546875" style="2039" bestFit="1" customWidth="1"/>
    <col min="11797" max="11797" width="18.85546875" style="2039" customWidth="1"/>
    <col min="11798" max="11798" width="31.28515625" style="2039" customWidth="1"/>
    <col min="11799" max="11799" width="16.28515625" style="2039" customWidth="1"/>
    <col min="11800" max="11800" width="15.28515625" style="2039" customWidth="1"/>
    <col min="11801" max="11801" width="16.42578125" style="2039" customWidth="1"/>
    <col min="11802" max="11802" width="31.140625" style="2039" customWidth="1"/>
    <col min="11803" max="11803" width="13.28515625" style="2039" customWidth="1"/>
    <col min="11804" max="11804" width="12" style="2039" customWidth="1"/>
    <col min="11805" max="11805" width="11" style="2039" customWidth="1"/>
    <col min="11806" max="12051" width="9.140625" style="2039"/>
    <col min="12052" max="12052" width="6.85546875" style="2039" bestFit="1" customWidth="1"/>
    <col min="12053" max="12053" width="18.85546875" style="2039" customWidth="1"/>
    <col min="12054" max="12054" width="31.28515625" style="2039" customWidth="1"/>
    <col min="12055" max="12055" width="16.28515625" style="2039" customWidth="1"/>
    <col min="12056" max="12056" width="15.28515625" style="2039" customWidth="1"/>
    <col min="12057" max="12057" width="16.42578125" style="2039" customWidth="1"/>
    <col min="12058" max="12058" width="31.140625" style="2039" customWidth="1"/>
    <col min="12059" max="12059" width="13.28515625" style="2039" customWidth="1"/>
    <col min="12060" max="12060" width="12" style="2039" customWidth="1"/>
    <col min="12061" max="12061" width="11" style="2039" customWidth="1"/>
    <col min="12062" max="12307" width="9.140625" style="2039"/>
    <col min="12308" max="12308" width="6.85546875" style="2039" bestFit="1" customWidth="1"/>
    <col min="12309" max="12309" width="18.85546875" style="2039" customWidth="1"/>
    <col min="12310" max="12310" width="31.28515625" style="2039" customWidth="1"/>
    <col min="12311" max="12311" width="16.28515625" style="2039" customWidth="1"/>
    <col min="12312" max="12312" width="15.28515625" style="2039" customWidth="1"/>
    <col min="12313" max="12313" width="16.42578125" style="2039" customWidth="1"/>
    <col min="12314" max="12314" width="31.140625" style="2039" customWidth="1"/>
    <col min="12315" max="12315" width="13.28515625" style="2039" customWidth="1"/>
    <col min="12316" max="12316" width="12" style="2039" customWidth="1"/>
    <col min="12317" max="12317" width="11" style="2039" customWidth="1"/>
    <col min="12318" max="12563" width="9.140625" style="2039"/>
    <col min="12564" max="12564" width="6.85546875" style="2039" bestFit="1" customWidth="1"/>
    <col min="12565" max="12565" width="18.85546875" style="2039" customWidth="1"/>
    <col min="12566" max="12566" width="31.28515625" style="2039" customWidth="1"/>
    <col min="12567" max="12567" width="16.28515625" style="2039" customWidth="1"/>
    <col min="12568" max="12568" width="15.28515625" style="2039" customWidth="1"/>
    <col min="12569" max="12569" width="16.42578125" style="2039" customWidth="1"/>
    <col min="12570" max="12570" width="31.140625" style="2039" customWidth="1"/>
    <col min="12571" max="12571" width="13.28515625" style="2039" customWidth="1"/>
    <col min="12572" max="12572" width="12" style="2039" customWidth="1"/>
    <col min="12573" max="12573" width="11" style="2039" customWidth="1"/>
    <col min="12574" max="12819" width="9.140625" style="2039"/>
    <col min="12820" max="12820" width="6.85546875" style="2039" bestFit="1" customWidth="1"/>
    <col min="12821" max="12821" width="18.85546875" style="2039" customWidth="1"/>
    <col min="12822" max="12822" width="31.28515625" style="2039" customWidth="1"/>
    <col min="12823" max="12823" width="16.28515625" style="2039" customWidth="1"/>
    <col min="12824" max="12824" width="15.28515625" style="2039" customWidth="1"/>
    <col min="12825" max="12825" width="16.42578125" style="2039" customWidth="1"/>
    <col min="12826" max="12826" width="31.140625" style="2039" customWidth="1"/>
    <col min="12827" max="12827" width="13.28515625" style="2039" customWidth="1"/>
    <col min="12828" max="12828" width="12" style="2039" customWidth="1"/>
    <col min="12829" max="12829" width="11" style="2039" customWidth="1"/>
    <col min="12830" max="13075" width="9.140625" style="2039"/>
    <col min="13076" max="13076" width="6.85546875" style="2039" bestFit="1" customWidth="1"/>
    <col min="13077" max="13077" width="18.85546875" style="2039" customWidth="1"/>
    <col min="13078" max="13078" width="31.28515625" style="2039" customWidth="1"/>
    <col min="13079" max="13079" width="16.28515625" style="2039" customWidth="1"/>
    <col min="13080" max="13080" width="15.28515625" style="2039" customWidth="1"/>
    <col min="13081" max="13081" width="16.42578125" style="2039" customWidth="1"/>
    <col min="13082" max="13082" width="31.140625" style="2039" customWidth="1"/>
    <col min="13083" max="13083" width="13.28515625" style="2039" customWidth="1"/>
    <col min="13084" max="13084" width="12" style="2039" customWidth="1"/>
    <col min="13085" max="13085" width="11" style="2039" customWidth="1"/>
    <col min="13086" max="13331" width="9.140625" style="2039"/>
    <col min="13332" max="13332" width="6.85546875" style="2039" bestFit="1" customWidth="1"/>
    <col min="13333" max="13333" width="18.85546875" style="2039" customWidth="1"/>
    <col min="13334" max="13334" width="31.28515625" style="2039" customWidth="1"/>
    <col min="13335" max="13335" width="16.28515625" style="2039" customWidth="1"/>
    <col min="13336" max="13336" width="15.28515625" style="2039" customWidth="1"/>
    <col min="13337" max="13337" width="16.42578125" style="2039" customWidth="1"/>
    <col min="13338" max="13338" width="31.140625" style="2039" customWidth="1"/>
    <col min="13339" max="13339" width="13.28515625" style="2039" customWidth="1"/>
    <col min="13340" max="13340" width="12" style="2039" customWidth="1"/>
    <col min="13341" max="13341" width="11" style="2039" customWidth="1"/>
    <col min="13342" max="13587" width="9.140625" style="2039"/>
    <col min="13588" max="13588" width="6.85546875" style="2039" bestFit="1" customWidth="1"/>
    <col min="13589" max="13589" width="18.85546875" style="2039" customWidth="1"/>
    <col min="13590" max="13590" width="31.28515625" style="2039" customWidth="1"/>
    <col min="13591" max="13591" width="16.28515625" style="2039" customWidth="1"/>
    <col min="13592" max="13592" width="15.28515625" style="2039" customWidth="1"/>
    <col min="13593" max="13593" width="16.42578125" style="2039" customWidth="1"/>
    <col min="13594" max="13594" width="31.140625" style="2039" customWidth="1"/>
    <col min="13595" max="13595" width="13.28515625" style="2039" customWidth="1"/>
    <col min="13596" max="13596" width="12" style="2039" customWidth="1"/>
    <col min="13597" max="13597" width="11" style="2039" customWidth="1"/>
    <col min="13598" max="13843" width="9.140625" style="2039"/>
    <col min="13844" max="13844" width="6.85546875" style="2039" bestFit="1" customWidth="1"/>
    <col min="13845" max="13845" width="18.85546875" style="2039" customWidth="1"/>
    <col min="13846" max="13846" width="31.28515625" style="2039" customWidth="1"/>
    <col min="13847" max="13847" width="16.28515625" style="2039" customWidth="1"/>
    <col min="13848" max="13848" width="15.28515625" style="2039" customWidth="1"/>
    <col min="13849" max="13849" width="16.42578125" style="2039" customWidth="1"/>
    <col min="13850" max="13850" width="31.140625" style="2039" customWidth="1"/>
    <col min="13851" max="13851" width="13.28515625" style="2039" customWidth="1"/>
    <col min="13852" max="13852" width="12" style="2039" customWidth="1"/>
    <col min="13853" max="13853" width="11" style="2039" customWidth="1"/>
    <col min="13854" max="14099" width="9.140625" style="2039"/>
    <col min="14100" max="14100" width="6.85546875" style="2039" bestFit="1" customWidth="1"/>
    <col min="14101" max="14101" width="18.85546875" style="2039" customWidth="1"/>
    <col min="14102" max="14102" width="31.28515625" style="2039" customWidth="1"/>
    <col min="14103" max="14103" width="16.28515625" style="2039" customWidth="1"/>
    <col min="14104" max="14104" width="15.28515625" style="2039" customWidth="1"/>
    <col min="14105" max="14105" width="16.42578125" style="2039" customWidth="1"/>
    <col min="14106" max="14106" width="31.140625" style="2039" customWidth="1"/>
    <col min="14107" max="14107" width="13.28515625" style="2039" customWidth="1"/>
    <col min="14108" max="14108" width="12" style="2039" customWidth="1"/>
    <col min="14109" max="14109" width="11" style="2039" customWidth="1"/>
    <col min="14110" max="14355" width="9.140625" style="2039"/>
    <col min="14356" max="14356" width="6.85546875" style="2039" bestFit="1" customWidth="1"/>
    <col min="14357" max="14357" width="18.85546875" style="2039" customWidth="1"/>
    <col min="14358" max="14358" width="31.28515625" style="2039" customWidth="1"/>
    <col min="14359" max="14359" width="16.28515625" style="2039" customWidth="1"/>
    <col min="14360" max="14360" width="15.28515625" style="2039" customWidth="1"/>
    <col min="14361" max="14361" width="16.42578125" style="2039" customWidth="1"/>
    <col min="14362" max="14362" width="31.140625" style="2039" customWidth="1"/>
    <col min="14363" max="14363" width="13.28515625" style="2039" customWidth="1"/>
    <col min="14364" max="14364" width="12" style="2039" customWidth="1"/>
    <col min="14365" max="14365" width="11" style="2039" customWidth="1"/>
    <col min="14366" max="14611" width="9.140625" style="2039"/>
    <col min="14612" max="14612" width="6.85546875" style="2039" bestFit="1" customWidth="1"/>
    <col min="14613" max="14613" width="18.85546875" style="2039" customWidth="1"/>
    <col min="14614" max="14614" width="31.28515625" style="2039" customWidth="1"/>
    <col min="14615" max="14615" width="16.28515625" style="2039" customWidth="1"/>
    <col min="14616" max="14616" width="15.28515625" style="2039" customWidth="1"/>
    <col min="14617" max="14617" width="16.42578125" style="2039" customWidth="1"/>
    <col min="14618" max="14618" width="31.140625" style="2039" customWidth="1"/>
    <col min="14619" max="14619" width="13.28515625" style="2039" customWidth="1"/>
    <col min="14620" max="14620" width="12" style="2039" customWidth="1"/>
    <col min="14621" max="14621" width="11" style="2039" customWidth="1"/>
    <col min="14622" max="14867" width="9.140625" style="2039"/>
    <col min="14868" max="14868" width="6.85546875" style="2039" bestFit="1" customWidth="1"/>
    <col min="14869" max="14869" width="18.85546875" style="2039" customWidth="1"/>
    <col min="14870" max="14870" width="31.28515625" style="2039" customWidth="1"/>
    <col min="14871" max="14871" width="16.28515625" style="2039" customWidth="1"/>
    <col min="14872" max="14872" width="15.28515625" style="2039" customWidth="1"/>
    <col min="14873" max="14873" width="16.42578125" style="2039" customWidth="1"/>
    <col min="14874" max="14874" width="31.140625" style="2039" customWidth="1"/>
    <col min="14875" max="14875" width="13.28515625" style="2039" customWidth="1"/>
    <col min="14876" max="14876" width="12" style="2039" customWidth="1"/>
    <col min="14877" max="14877" width="11" style="2039" customWidth="1"/>
    <col min="14878" max="15123" width="9.140625" style="2039"/>
    <col min="15124" max="15124" width="6.85546875" style="2039" bestFit="1" customWidth="1"/>
    <col min="15125" max="15125" width="18.85546875" style="2039" customWidth="1"/>
    <col min="15126" max="15126" width="31.28515625" style="2039" customWidth="1"/>
    <col min="15127" max="15127" width="16.28515625" style="2039" customWidth="1"/>
    <col min="15128" max="15128" width="15.28515625" style="2039" customWidth="1"/>
    <col min="15129" max="15129" width="16.42578125" style="2039" customWidth="1"/>
    <col min="15130" max="15130" width="31.140625" style="2039" customWidth="1"/>
    <col min="15131" max="15131" width="13.28515625" style="2039" customWidth="1"/>
    <col min="15132" max="15132" width="12" style="2039" customWidth="1"/>
    <col min="15133" max="15133" width="11" style="2039" customWidth="1"/>
    <col min="15134" max="15379" width="9.140625" style="2039"/>
    <col min="15380" max="15380" width="6.85546875" style="2039" bestFit="1" customWidth="1"/>
    <col min="15381" max="15381" width="18.85546875" style="2039" customWidth="1"/>
    <col min="15382" max="15382" width="31.28515625" style="2039" customWidth="1"/>
    <col min="15383" max="15383" width="16.28515625" style="2039" customWidth="1"/>
    <col min="15384" max="15384" width="15.28515625" style="2039" customWidth="1"/>
    <col min="15385" max="15385" width="16.42578125" style="2039" customWidth="1"/>
    <col min="15386" max="15386" width="31.140625" style="2039" customWidth="1"/>
    <col min="15387" max="15387" width="13.28515625" style="2039" customWidth="1"/>
    <col min="15388" max="15388" width="12" style="2039" customWidth="1"/>
    <col min="15389" max="15389" width="11" style="2039" customWidth="1"/>
    <col min="15390" max="15635" width="9.140625" style="2039"/>
    <col min="15636" max="15636" width="6.85546875" style="2039" bestFit="1" customWidth="1"/>
    <col min="15637" max="15637" width="18.85546875" style="2039" customWidth="1"/>
    <col min="15638" max="15638" width="31.28515625" style="2039" customWidth="1"/>
    <col min="15639" max="15639" width="16.28515625" style="2039" customWidth="1"/>
    <col min="15640" max="15640" width="15.28515625" style="2039" customWidth="1"/>
    <col min="15641" max="15641" width="16.42578125" style="2039" customWidth="1"/>
    <col min="15642" max="15642" width="31.140625" style="2039" customWidth="1"/>
    <col min="15643" max="15643" width="13.28515625" style="2039" customWidth="1"/>
    <col min="15644" max="15644" width="12" style="2039" customWidth="1"/>
    <col min="15645" max="15645" width="11" style="2039" customWidth="1"/>
    <col min="15646" max="15891" width="9.140625" style="2039"/>
    <col min="15892" max="15892" width="6.85546875" style="2039" bestFit="1" customWidth="1"/>
    <col min="15893" max="15893" width="18.85546875" style="2039" customWidth="1"/>
    <col min="15894" max="15894" width="31.28515625" style="2039" customWidth="1"/>
    <col min="15895" max="15895" width="16.28515625" style="2039" customWidth="1"/>
    <col min="15896" max="15896" width="15.28515625" style="2039" customWidth="1"/>
    <col min="15897" max="15897" width="16.42578125" style="2039" customWidth="1"/>
    <col min="15898" max="15898" width="31.140625" style="2039" customWidth="1"/>
    <col min="15899" max="15899" width="13.28515625" style="2039" customWidth="1"/>
    <col min="15900" max="15900" width="12" style="2039" customWidth="1"/>
    <col min="15901" max="15901" width="11" style="2039" customWidth="1"/>
    <col min="15902" max="16147" width="9.140625" style="2039"/>
    <col min="16148" max="16148" width="6.85546875" style="2039" bestFit="1" customWidth="1"/>
    <col min="16149" max="16149" width="18.85546875" style="2039" customWidth="1"/>
    <col min="16150" max="16150" width="31.28515625" style="2039" customWidth="1"/>
    <col min="16151" max="16151" width="16.28515625" style="2039" customWidth="1"/>
    <col min="16152" max="16152" width="15.28515625" style="2039" customWidth="1"/>
    <col min="16153" max="16153" width="16.42578125" style="2039" customWidth="1"/>
    <col min="16154" max="16154" width="31.140625" style="2039" customWidth="1"/>
    <col min="16155" max="16155" width="13.28515625" style="2039" customWidth="1"/>
    <col min="16156" max="16156" width="12" style="2039" customWidth="1"/>
    <col min="16157" max="16157" width="11" style="2039" customWidth="1"/>
    <col min="16158" max="16384" width="9.140625" style="2039"/>
  </cols>
  <sheetData>
    <row r="1" spans="1:44" ht="39.75" customHeight="1" x14ac:dyDescent="0.2">
      <c r="AI1" s="2624" t="s">
        <v>1938</v>
      </c>
      <c r="AJ1" s="2624"/>
      <c r="AK1" s="2624"/>
      <c r="AL1" s="2624"/>
      <c r="AM1" s="2624"/>
      <c r="AN1" s="2624"/>
      <c r="AO1" s="2624"/>
      <c r="AP1" s="2624"/>
      <c r="AQ1" s="2624"/>
      <c r="AR1" s="2624"/>
    </row>
    <row r="2" spans="1:44" ht="33.75" customHeight="1" x14ac:dyDescent="0.2">
      <c r="A2" s="2625" t="s">
        <v>1939</v>
      </c>
      <c r="B2" s="2625"/>
      <c r="C2" s="2625"/>
      <c r="D2" s="2625"/>
      <c r="E2" s="2625"/>
      <c r="F2" s="2625"/>
      <c r="G2" s="2625"/>
      <c r="H2" s="2625"/>
      <c r="I2" s="2625"/>
      <c r="J2" s="2625"/>
      <c r="K2" s="2625"/>
      <c r="L2" s="2625"/>
      <c r="M2" s="2625"/>
      <c r="N2" s="2625"/>
      <c r="O2" s="2625"/>
      <c r="P2" s="2625"/>
      <c r="Q2" s="2625"/>
      <c r="R2" s="2625"/>
      <c r="S2" s="2625"/>
      <c r="T2" s="2625"/>
      <c r="U2" s="2625"/>
      <c r="V2" s="2625"/>
      <c r="W2" s="2625"/>
      <c r="X2" s="2625"/>
      <c r="Y2" s="2625"/>
      <c r="Z2" s="2625"/>
      <c r="AA2" s="2625"/>
      <c r="AB2" s="2625"/>
      <c r="AC2" s="2625"/>
      <c r="AD2" s="2625"/>
      <c r="AE2" s="2625"/>
      <c r="AF2" s="2625"/>
      <c r="AG2" s="2625"/>
      <c r="AH2" s="2625"/>
      <c r="AI2" s="2625"/>
      <c r="AJ2" s="2625"/>
      <c r="AK2" s="2625"/>
      <c r="AL2" s="2625"/>
      <c r="AM2" s="2625"/>
      <c r="AN2" s="2625"/>
      <c r="AO2" s="2625"/>
      <c r="AP2" s="2625"/>
      <c r="AQ2" s="2625"/>
      <c r="AR2" s="2625"/>
    </row>
    <row r="3" spans="1:44" ht="31.5" customHeight="1" x14ac:dyDescent="0.2">
      <c r="A3" s="2626" t="s">
        <v>502</v>
      </c>
      <c r="B3" s="2628" t="s">
        <v>1813</v>
      </c>
      <c r="C3" s="2629" t="s">
        <v>1940</v>
      </c>
      <c r="D3" s="2630"/>
      <c r="E3" s="2630"/>
      <c r="F3" s="2630"/>
      <c r="G3" s="2630"/>
      <c r="H3" s="2631"/>
      <c r="I3" s="2632"/>
      <c r="J3" s="2630" t="s">
        <v>1941</v>
      </c>
      <c r="K3" s="2630"/>
      <c r="L3" s="2630"/>
      <c r="M3" s="2630"/>
      <c r="N3" s="2630"/>
      <c r="O3" s="2631"/>
      <c r="P3" s="2632"/>
      <c r="Q3" s="2630" t="s">
        <v>1942</v>
      </c>
      <c r="R3" s="2630"/>
      <c r="S3" s="2630"/>
      <c r="T3" s="2630"/>
      <c r="U3" s="2630"/>
      <c r="V3" s="2631"/>
      <c r="W3" s="2632"/>
      <c r="X3" s="2630" t="s">
        <v>1943</v>
      </c>
      <c r="Y3" s="2630"/>
      <c r="Z3" s="2630"/>
      <c r="AA3" s="2630"/>
      <c r="AB3" s="2630"/>
      <c r="AC3" s="2631"/>
      <c r="AD3" s="2632"/>
      <c r="AE3" s="2630" t="s">
        <v>1944</v>
      </c>
      <c r="AF3" s="2630"/>
      <c r="AG3" s="2630"/>
      <c r="AH3" s="2630"/>
      <c r="AI3" s="2630"/>
      <c r="AJ3" s="2631"/>
      <c r="AK3" s="2632"/>
      <c r="AL3" s="2630" t="s">
        <v>1945</v>
      </c>
      <c r="AM3" s="2630"/>
      <c r="AN3" s="2630"/>
      <c r="AO3" s="2630"/>
      <c r="AP3" s="2630"/>
      <c r="AQ3" s="2631"/>
      <c r="AR3" s="2632"/>
    </row>
    <row r="4" spans="1:44" s="2042" customFormat="1" ht="51" customHeight="1" x14ac:dyDescent="0.2">
      <c r="A4" s="2626"/>
      <c r="B4" s="2628"/>
      <c r="C4" s="2633" t="s">
        <v>1946</v>
      </c>
      <c r="D4" s="2621" t="s">
        <v>1329</v>
      </c>
      <c r="E4" s="2621" t="s">
        <v>1947</v>
      </c>
      <c r="F4" s="2621" t="s">
        <v>1948</v>
      </c>
      <c r="G4" s="2621" t="s">
        <v>1949</v>
      </c>
      <c r="H4" s="2622" t="s">
        <v>1950</v>
      </c>
      <c r="I4" s="2621" t="s">
        <v>1951</v>
      </c>
      <c r="J4" s="2621" t="s">
        <v>1946</v>
      </c>
      <c r="K4" s="2621" t="s">
        <v>1329</v>
      </c>
      <c r="L4" s="2621" t="s">
        <v>1947</v>
      </c>
      <c r="M4" s="2621" t="s">
        <v>1948</v>
      </c>
      <c r="N4" s="2621" t="s">
        <v>1949</v>
      </c>
      <c r="O4" s="2622" t="s">
        <v>1950</v>
      </c>
      <c r="P4" s="2621" t="s">
        <v>1951</v>
      </c>
      <c r="Q4" s="2621" t="s">
        <v>1946</v>
      </c>
      <c r="R4" s="2621" t="s">
        <v>1329</v>
      </c>
      <c r="S4" s="2621" t="s">
        <v>1947</v>
      </c>
      <c r="T4" s="2621" t="s">
        <v>1948</v>
      </c>
      <c r="U4" s="2621" t="s">
        <v>1949</v>
      </c>
      <c r="V4" s="2622" t="s">
        <v>1950</v>
      </c>
      <c r="W4" s="2621" t="s">
        <v>1951</v>
      </c>
      <c r="X4" s="2621" t="s">
        <v>1946</v>
      </c>
      <c r="Y4" s="2621" t="s">
        <v>1329</v>
      </c>
      <c r="Z4" s="2621" t="s">
        <v>1947</v>
      </c>
      <c r="AA4" s="2621" t="s">
        <v>1948</v>
      </c>
      <c r="AB4" s="2621" t="s">
        <v>1949</v>
      </c>
      <c r="AC4" s="2622" t="s">
        <v>1950</v>
      </c>
      <c r="AD4" s="2621" t="s">
        <v>1951</v>
      </c>
      <c r="AE4" s="2621" t="s">
        <v>1946</v>
      </c>
      <c r="AF4" s="2621" t="s">
        <v>1329</v>
      </c>
      <c r="AG4" s="2621" t="s">
        <v>1947</v>
      </c>
      <c r="AH4" s="2621" t="s">
        <v>1948</v>
      </c>
      <c r="AI4" s="2621" t="s">
        <v>1949</v>
      </c>
      <c r="AJ4" s="2622" t="s">
        <v>1950</v>
      </c>
      <c r="AK4" s="2621" t="s">
        <v>1951</v>
      </c>
      <c r="AL4" s="2621" t="s">
        <v>1946</v>
      </c>
      <c r="AM4" s="2621" t="s">
        <v>1329</v>
      </c>
      <c r="AN4" s="2621" t="s">
        <v>1947</v>
      </c>
      <c r="AO4" s="2621" t="s">
        <v>1948</v>
      </c>
      <c r="AP4" s="2621" t="s">
        <v>1949</v>
      </c>
      <c r="AQ4" s="2622" t="s">
        <v>1950</v>
      </c>
      <c r="AR4" s="2621" t="s">
        <v>1951</v>
      </c>
    </row>
    <row r="5" spans="1:44" s="2042" customFormat="1" ht="53.25" customHeight="1" x14ac:dyDescent="0.2">
      <c r="A5" s="2627"/>
      <c r="B5" s="2628"/>
      <c r="C5" s="2633"/>
      <c r="D5" s="2621"/>
      <c r="E5" s="2621"/>
      <c r="F5" s="2621"/>
      <c r="G5" s="2621"/>
      <c r="H5" s="2623"/>
      <c r="I5" s="2621"/>
      <c r="J5" s="2621"/>
      <c r="K5" s="2621"/>
      <c r="L5" s="2621"/>
      <c r="M5" s="2621"/>
      <c r="N5" s="2621"/>
      <c r="O5" s="2623"/>
      <c r="P5" s="2621"/>
      <c r="Q5" s="2621"/>
      <c r="R5" s="2621"/>
      <c r="S5" s="2621"/>
      <c r="T5" s="2621"/>
      <c r="U5" s="2621"/>
      <c r="V5" s="2623"/>
      <c r="W5" s="2621"/>
      <c r="X5" s="2621"/>
      <c r="Y5" s="2621"/>
      <c r="Z5" s="2621"/>
      <c r="AA5" s="2621"/>
      <c r="AB5" s="2621"/>
      <c r="AC5" s="2623"/>
      <c r="AD5" s="2621"/>
      <c r="AE5" s="2621"/>
      <c r="AF5" s="2621"/>
      <c r="AG5" s="2621"/>
      <c r="AH5" s="2621"/>
      <c r="AI5" s="2621"/>
      <c r="AJ5" s="2623"/>
      <c r="AK5" s="2621"/>
      <c r="AL5" s="2621"/>
      <c r="AM5" s="2621"/>
      <c r="AN5" s="2621"/>
      <c r="AO5" s="2621"/>
      <c r="AP5" s="2621"/>
      <c r="AQ5" s="2623"/>
      <c r="AR5" s="2621"/>
    </row>
    <row r="6" spans="1:44" ht="100.5" customHeight="1" x14ac:dyDescent="0.2">
      <c r="A6" s="2043">
        <v>1</v>
      </c>
      <c r="B6" s="2044" t="s">
        <v>1952</v>
      </c>
      <c r="C6" s="2045" t="s">
        <v>1953</v>
      </c>
      <c r="D6" s="2046" t="s">
        <v>422</v>
      </c>
      <c r="E6" s="2046" t="s">
        <v>1954</v>
      </c>
      <c r="F6" s="2046">
        <v>500</v>
      </c>
      <c r="G6" s="2046">
        <v>10</v>
      </c>
      <c r="H6" s="2046">
        <v>3600</v>
      </c>
      <c r="I6" s="2047">
        <f>FLOOR(G6*H6,100)</f>
        <v>36000</v>
      </c>
      <c r="J6" s="2045" t="s">
        <v>1953</v>
      </c>
      <c r="K6" s="2046" t="s">
        <v>422</v>
      </c>
      <c r="L6" s="2046" t="s">
        <v>1954</v>
      </c>
      <c r="M6" s="2046">
        <v>500</v>
      </c>
      <c r="N6" s="2046">
        <v>10</v>
      </c>
      <c r="O6" s="2046">
        <v>3600</v>
      </c>
      <c r="P6" s="2047">
        <f>N6*O6</f>
        <v>36000</v>
      </c>
      <c r="Q6" s="2045" t="s">
        <v>1953</v>
      </c>
      <c r="R6" s="2046" t="s">
        <v>422</v>
      </c>
      <c r="S6" s="2046" t="s">
        <v>1954</v>
      </c>
      <c r="T6" s="2046">
        <v>500</v>
      </c>
      <c r="U6" s="2046">
        <v>10</v>
      </c>
      <c r="V6" s="2046">
        <v>3600</v>
      </c>
      <c r="W6" s="2047">
        <f>U6*V6</f>
        <v>36000</v>
      </c>
      <c r="X6" s="2045" t="s">
        <v>1953</v>
      </c>
      <c r="Y6" s="2046" t="s">
        <v>422</v>
      </c>
      <c r="Z6" s="2046" t="s">
        <v>1954</v>
      </c>
      <c r="AA6" s="2046">
        <v>500</v>
      </c>
      <c r="AB6" s="2046">
        <v>10</v>
      </c>
      <c r="AC6" s="2046">
        <v>3600</v>
      </c>
      <c r="AD6" s="2047">
        <f>AB6*AC6</f>
        <v>36000</v>
      </c>
      <c r="AE6" s="2045" t="s">
        <v>1953</v>
      </c>
      <c r="AF6" s="2046" t="s">
        <v>422</v>
      </c>
      <c r="AG6" s="2046" t="s">
        <v>1954</v>
      </c>
      <c r="AH6" s="2046">
        <v>500</v>
      </c>
      <c r="AI6" s="2046">
        <v>10</v>
      </c>
      <c r="AJ6" s="2046">
        <v>3600</v>
      </c>
      <c r="AK6" s="2047">
        <f>AI6*AJ6</f>
        <v>36000</v>
      </c>
      <c r="AL6" s="2045" t="s">
        <v>1953</v>
      </c>
      <c r="AM6" s="2046" t="s">
        <v>422</v>
      </c>
      <c r="AN6" s="2046" t="s">
        <v>1954</v>
      </c>
      <c r="AO6" s="2046">
        <v>500</v>
      </c>
      <c r="AP6" s="2046">
        <v>10</v>
      </c>
      <c r="AQ6" s="2046">
        <v>3600</v>
      </c>
      <c r="AR6" s="2047">
        <f>AP6*AQ6</f>
        <v>36000</v>
      </c>
    </row>
    <row r="7" spans="1:44" x14ac:dyDescent="0.2">
      <c r="A7" s="2048"/>
      <c r="B7" s="2049"/>
      <c r="C7" s="2050"/>
      <c r="D7" s="2050"/>
      <c r="E7" s="2050"/>
      <c r="F7" s="2050"/>
      <c r="G7" s="2050"/>
      <c r="H7" s="2050"/>
      <c r="I7" s="2051"/>
      <c r="J7" s="2050"/>
      <c r="K7" s="2050"/>
      <c r="L7" s="2050"/>
      <c r="M7" s="2050"/>
      <c r="N7" s="2050"/>
      <c r="O7" s="2050"/>
      <c r="P7" s="2051"/>
      <c r="Q7" s="2050"/>
      <c r="R7" s="2050"/>
      <c r="S7" s="2050"/>
      <c r="T7" s="2050"/>
      <c r="U7" s="2050"/>
      <c r="V7" s="2050"/>
      <c r="W7" s="2051"/>
      <c r="X7" s="2050"/>
      <c r="Y7" s="2050"/>
      <c r="Z7" s="2050"/>
      <c r="AA7" s="2050"/>
      <c r="AB7" s="2050"/>
      <c r="AC7" s="2050"/>
      <c r="AD7" s="2051"/>
      <c r="AE7" s="2050"/>
      <c r="AF7" s="2050"/>
      <c r="AG7" s="2050"/>
      <c r="AH7" s="2050"/>
      <c r="AI7" s="2050"/>
      <c r="AJ7" s="2050"/>
      <c r="AK7" s="2051"/>
      <c r="AL7" s="2050"/>
      <c r="AM7" s="2050"/>
      <c r="AN7" s="2050"/>
      <c r="AO7" s="2050"/>
      <c r="AP7" s="2050"/>
      <c r="AQ7" s="2050"/>
      <c r="AR7" s="2051"/>
    </row>
    <row r="8" spans="1:44" ht="16.5" x14ac:dyDescent="0.2">
      <c r="A8" s="2048"/>
      <c r="B8" s="2052" t="s">
        <v>1955</v>
      </c>
      <c r="C8" s="2053"/>
      <c r="D8" s="2053"/>
      <c r="E8" s="2053"/>
      <c r="F8" s="2053"/>
      <c r="G8" s="2053"/>
      <c r="H8" s="2053"/>
      <c r="I8" s="2054"/>
      <c r="J8" s="2053"/>
      <c r="K8" s="2053"/>
      <c r="L8" s="2053"/>
      <c r="M8" s="2053"/>
      <c r="N8" s="2053"/>
      <c r="O8" s="2053"/>
      <c r="P8" s="2054"/>
      <c r="Q8" s="2053"/>
      <c r="R8" s="2053"/>
      <c r="S8" s="2053"/>
      <c r="T8" s="2053"/>
      <c r="U8" s="2053"/>
      <c r="V8" s="2053"/>
      <c r="W8" s="2054"/>
      <c r="X8" s="2053"/>
      <c r="Y8" s="2053"/>
      <c r="Z8" s="2053"/>
      <c r="AA8" s="2053"/>
      <c r="AB8" s="2053"/>
      <c r="AC8" s="2053"/>
      <c r="AD8" s="2054"/>
      <c r="AE8" s="2053"/>
      <c r="AF8" s="2053"/>
      <c r="AG8" s="2053"/>
      <c r="AH8" s="2053"/>
      <c r="AI8" s="2053"/>
      <c r="AJ8" s="2053"/>
      <c r="AK8" s="2054"/>
      <c r="AL8" s="2053"/>
      <c r="AM8" s="2053"/>
      <c r="AN8" s="2053"/>
      <c r="AO8" s="2053"/>
      <c r="AP8" s="2050"/>
      <c r="AQ8" s="2050"/>
      <c r="AR8" s="2051"/>
    </row>
    <row r="9" spans="1:44" ht="16.5" x14ac:dyDescent="0.25">
      <c r="A9" s="2048"/>
      <c r="B9" s="2055" t="s">
        <v>1956</v>
      </c>
      <c r="C9" s="2053"/>
      <c r="D9" s="2053"/>
      <c r="E9" s="2053"/>
      <c r="F9" s="2053"/>
      <c r="G9" s="2053"/>
      <c r="H9" s="2053"/>
      <c r="I9" s="2054"/>
      <c r="J9" s="2053"/>
      <c r="K9" s="2053"/>
      <c r="L9" s="2053"/>
      <c r="M9" s="2053"/>
      <c r="N9" s="2053"/>
      <c r="O9" s="2053"/>
      <c r="P9" s="2054"/>
      <c r="Q9" s="2053"/>
      <c r="R9" s="2053"/>
      <c r="S9" s="2053"/>
      <c r="T9" s="2053"/>
      <c r="U9" s="2053"/>
      <c r="V9" s="2053"/>
      <c r="W9" s="2054"/>
      <c r="X9" s="2053"/>
      <c r="Y9" s="2053"/>
      <c r="Z9" s="2053"/>
      <c r="AA9" s="2053"/>
      <c r="AB9" s="2053"/>
      <c r="AC9" s="2053"/>
      <c r="AD9" s="2054"/>
      <c r="AE9" s="2053"/>
      <c r="AF9" s="2053"/>
      <c r="AG9" s="2053"/>
      <c r="AH9" s="2053"/>
      <c r="AI9" s="2053"/>
      <c r="AJ9" s="2053"/>
      <c r="AK9" s="2054"/>
      <c r="AL9" s="2053"/>
      <c r="AM9" s="2053"/>
      <c r="AN9" s="2053"/>
      <c r="AO9" s="2053"/>
      <c r="AP9" s="2050"/>
      <c r="AQ9" s="2050"/>
      <c r="AR9" s="2051"/>
    </row>
    <row r="10" spans="1:44" ht="16.5" x14ac:dyDescent="0.25">
      <c r="A10" s="2048"/>
      <c r="B10" s="2055" t="s">
        <v>1957</v>
      </c>
      <c r="C10" s="2053"/>
      <c r="D10" s="2053"/>
      <c r="E10" s="2053"/>
      <c r="F10" s="2053"/>
      <c r="G10" s="2053"/>
      <c r="H10" s="2053"/>
      <c r="I10" s="2054"/>
      <c r="J10" s="2053"/>
      <c r="K10" s="2053"/>
      <c r="L10" s="2053"/>
      <c r="M10" s="2053"/>
      <c r="N10" s="2053"/>
      <c r="O10" s="2053"/>
      <c r="P10" s="2054"/>
      <c r="Q10" s="2053"/>
      <c r="R10" s="2053"/>
      <c r="S10" s="2053"/>
      <c r="T10" s="2053"/>
      <c r="U10" s="2053"/>
      <c r="V10" s="2053"/>
      <c r="W10" s="2054"/>
      <c r="X10" s="2053"/>
      <c r="Y10" s="2053"/>
      <c r="Z10" s="2053"/>
      <c r="AA10" s="2053"/>
      <c r="AB10" s="2053"/>
      <c r="AC10" s="2053"/>
      <c r="AD10" s="2054"/>
      <c r="AE10" s="2053"/>
      <c r="AF10" s="2053"/>
      <c r="AG10" s="2053"/>
      <c r="AH10" s="2053"/>
      <c r="AI10" s="2053"/>
      <c r="AJ10" s="2053"/>
      <c r="AK10" s="2054"/>
      <c r="AL10" s="2053"/>
      <c r="AM10" s="2053"/>
      <c r="AN10" s="2053"/>
      <c r="AO10" s="2053"/>
      <c r="AP10" s="2050"/>
      <c r="AQ10" s="2050"/>
      <c r="AR10" s="2051"/>
    </row>
    <row r="11" spans="1:44" x14ac:dyDescent="0.25">
      <c r="A11" s="2048"/>
      <c r="B11" s="2056"/>
      <c r="C11" s="2050"/>
      <c r="D11" s="2050"/>
      <c r="E11" s="2050"/>
      <c r="F11" s="2050"/>
      <c r="G11" s="2050"/>
      <c r="H11" s="2050"/>
      <c r="I11" s="2051"/>
      <c r="J11" s="2050"/>
      <c r="K11" s="2050"/>
      <c r="L11" s="2050"/>
      <c r="M11" s="2050"/>
      <c r="N11" s="2050"/>
      <c r="O11" s="2050"/>
      <c r="P11" s="2051"/>
      <c r="Q11" s="2050"/>
      <c r="R11" s="2050"/>
      <c r="S11" s="2050"/>
      <c r="T11" s="2050"/>
      <c r="U11" s="2050"/>
      <c r="V11" s="2050"/>
      <c r="W11" s="2051"/>
      <c r="X11" s="2050"/>
      <c r="Y11" s="2050"/>
      <c r="Z11" s="2050"/>
      <c r="AA11" s="2050"/>
      <c r="AB11" s="2050"/>
      <c r="AC11" s="2050"/>
      <c r="AD11" s="2051"/>
      <c r="AE11" s="2050"/>
      <c r="AF11" s="2050"/>
      <c r="AG11" s="2050"/>
      <c r="AH11" s="2050"/>
      <c r="AI11" s="2050"/>
      <c r="AJ11" s="2050"/>
      <c r="AK11" s="2051"/>
      <c r="AL11" s="2050"/>
      <c r="AM11" s="2050"/>
      <c r="AN11" s="2050"/>
      <c r="AO11" s="2050"/>
      <c r="AP11" s="2050"/>
      <c r="AQ11" s="2050"/>
      <c r="AR11" s="2051"/>
    </row>
    <row r="12" spans="1:44" x14ac:dyDescent="0.25">
      <c r="A12" s="2048"/>
      <c r="B12" s="2056"/>
      <c r="C12" s="2050"/>
      <c r="D12" s="2050"/>
      <c r="E12" s="2050"/>
      <c r="F12" s="2050"/>
      <c r="G12" s="2050"/>
      <c r="H12" s="2050"/>
      <c r="I12" s="2051"/>
      <c r="J12" s="2050"/>
      <c r="K12" s="2050"/>
      <c r="L12" s="2050"/>
      <c r="M12" s="2050"/>
      <c r="N12" s="2050"/>
      <c r="O12" s="2050"/>
      <c r="P12" s="2051"/>
      <c r="Q12" s="2050"/>
      <c r="R12" s="2050"/>
      <c r="S12" s="2050"/>
      <c r="T12" s="2050"/>
      <c r="U12" s="2050"/>
      <c r="V12" s="2050"/>
      <c r="W12" s="2051"/>
      <c r="X12" s="2050"/>
      <c r="Y12" s="2050"/>
      <c r="Z12" s="2050"/>
      <c r="AA12" s="2050"/>
      <c r="AB12" s="2050"/>
      <c r="AC12" s="2050"/>
      <c r="AD12" s="2051"/>
      <c r="AE12" s="2050"/>
      <c r="AF12" s="2050"/>
      <c r="AG12" s="2050"/>
      <c r="AH12" s="2050"/>
      <c r="AI12" s="2050"/>
      <c r="AJ12" s="2050"/>
      <c r="AK12" s="2051"/>
      <c r="AL12" s="2050"/>
      <c r="AM12" s="2050"/>
      <c r="AN12" s="2050"/>
      <c r="AO12" s="2050"/>
      <c r="AP12" s="2050"/>
      <c r="AQ12" s="2050"/>
      <c r="AR12" s="2051"/>
    </row>
    <row r="13" spans="1:44" x14ac:dyDescent="0.2">
      <c r="A13" s="2048"/>
      <c r="B13" s="2049"/>
      <c r="C13" s="2050"/>
      <c r="D13" s="2050"/>
      <c r="E13" s="2050"/>
      <c r="F13" s="2050"/>
      <c r="G13" s="2050"/>
      <c r="H13" s="2050"/>
      <c r="I13" s="2051"/>
      <c r="J13" s="2050"/>
      <c r="K13" s="2050"/>
      <c r="L13" s="2050"/>
      <c r="M13" s="2050"/>
      <c r="N13" s="2050"/>
      <c r="O13" s="2050"/>
      <c r="P13" s="2051"/>
      <c r="Q13" s="2050"/>
      <c r="R13" s="2050"/>
      <c r="S13" s="2050"/>
      <c r="T13" s="2050"/>
      <c r="U13" s="2050"/>
      <c r="V13" s="2050"/>
      <c r="W13" s="2051"/>
      <c r="X13" s="2050"/>
      <c r="Y13" s="2050"/>
      <c r="Z13" s="2050"/>
      <c r="AA13" s="2050"/>
      <c r="AB13" s="2050"/>
      <c r="AC13" s="2050"/>
      <c r="AD13" s="2051"/>
      <c r="AE13" s="2050"/>
      <c r="AF13" s="2050"/>
      <c r="AG13" s="2050"/>
      <c r="AH13" s="2050"/>
      <c r="AI13" s="2050"/>
      <c r="AJ13" s="2050"/>
      <c r="AK13" s="2051"/>
      <c r="AL13" s="2050"/>
      <c r="AM13" s="2050"/>
      <c r="AN13" s="2050"/>
      <c r="AO13" s="2050"/>
      <c r="AP13" s="2050"/>
      <c r="AQ13" s="2050"/>
      <c r="AR13" s="2051"/>
    </row>
    <row r="15" spans="1:44" ht="17.25" x14ac:dyDescent="0.2">
      <c r="B15" s="2616" t="s">
        <v>1799</v>
      </c>
      <c r="C15" s="2617"/>
      <c r="D15" s="2617"/>
      <c r="E15" s="2617"/>
      <c r="F15" s="2617"/>
      <c r="G15" s="2057"/>
      <c r="H15" s="2057"/>
      <c r="I15" s="2057"/>
      <c r="J15" s="2057"/>
      <c r="K15" s="2057"/>
      <c r="L15" s="2057"/>
      <c r="M15" s="2057"/>
      <c r="N15" s="2057"/>
      <c r="O15" s="2057"/>
      <c r="P15" s="2057"/>
      <c r="Q15" s="2057"/>
      <c r="R15" s="2057"/>
      <c r="S15" s="2057"/>
      <c r="T15" s="2057"/>
      <c r="U15" s="2057"/>
      <c r="V15" s="2057"/>
      <c r="W15" s="2057"/>
      <c r="X15" s="2618" t="s">
        <v>1800</v>
      </c>
      <c r="Y15" s="2619"/>
      <c r="Z15" s="2619"/>
    </row>
    <row r="18" spans="2:32" x14ac:dyDescent="0.2">
      <c r="B18" s="2040" t="s">
        <v>1958</v>
      </c>
    </row>
    <row r="19" spans="2:32" x14ac:dyDescent="0.2">
      <c r="B19" s="2620" t="s">
        <v>1801</v>
      </c>
      <c r="C19" s="2620"/>
    </row>
    <row r="20" spans="2:32" x14ac:dyDescent="0.2">
      <c r="B20" s="2040" t="s">
        <v>1802</v>
      </c>
    </row>
    <row r="22" spans="2:32" x14ac:dyDescent="0.2">
      <c r="AF22" s="2058"/>
    </row>
  </sheetData>
  <mergeCells count="55">
    <mergeCell ref="AI1:AR1"/>
    <mergeCell ref="A2:AR2"/>
    <mergeCell ref="A3:A5"/>
    <mergeCell ref="B3:B5"/>
    <mergeCell ref="C3:I3"/>
    <mergeCell ref="J3:P3"/>
    <mergeCell ref="Q3:W3"/>
    <mergeCell ref="X3:AD3"/>
    <mergeCell ref="AE3:AK3"/>
    <mergeCell ref="AL3:AR3"/>
    <mergeCell ref="N4:N5"/>
    <mergeCell ref="C4:C5"/>
    <mergeCell ref="D4:D5"/>
    <mergeCell ref="E4:E5"/>
    <mergeCell ref="F4:F5"/>
    <mergeCell ref="G4:G5"/>
    <mergeCell ref="H4:H5"/>
    <mergeCell ref="I4:I5"/>
    <mergeCell ref="J4:J5"/>
    <mergeCell ref="K4:K5"/>
    <mergeCell ref="L4:L5"/>
    <mergeCell ref="M4:M5"/>
    <mergeCell ref="Z4:Z5"/>
    <mergeCell ref="O4:O5"/>
    <mergeCell ref="P4:P5"/>
    <mergeCell ref="Q4:Q5"/>
    <mergeCell ref="R4:R5"/>
    <mergeCell ref="S4:S5"/>
    <mergeCell ref="T4:T5"/>
    <mergeCell ref="AO4:AO5"/>
    <mergeCell ref="AP4:AP5"/>
    <mergeCell ref="AQ4:AQ5"/>
    <mergeCell ref="AR4:AR5"/>
    <mergeCell ref="AG4:AG5"/>
    <mergeCell ref="AH4:AH5"/>
    <mergeCell ref="AI4:AI5"/>
    <mergeCell ref="AJ4:AJ5"/>
    <mergeCell ref="AK4:AK5"/>
    <mergeCell ref="AL4:AL5"/>
    <mergeCell ref="B15:F15"/>
    <mergeCell ref="X15:Z15"/>
    <mergeCell ref="B19:C19"/>
    <mergeCell ref="AM4:AM5"/>
    <mergeCell ref="AN4:AN5"/>
    <mergeCell ref="AA4:AA5"/>
    <mergeCell ref="AB4:AB5"/>
    <mergeCell ref="AC4:AC5"/>
    <mergeCell ref="AD4:AD5"/>
    <mergeCell ref="AE4:AE5"/>
    <mergeCell ref="AF4:AF5"/>
    <mergeCell ref="U4:U5"/>
    <mergeCell ref="V4:V5"/>
    <mergeCell ref="W4:W5"/>
    <mergeCell ref="X4:X5"/>
    <mergeCell ref="Y4:Y5"/>
  </mergeCells>
  <pageMargins left="0.31496062992125984" right="0.31496062992125984" top="0.15748031496062992" bottom="0.15748031496062992" header="0.11811023622047245" footer="0.11811023622047245"/>
  <pageSetup paperSize="9" scale="29" fitToHeight="0" orientation="landscape" horizontalDpi="4294967294" verticalDpi="429496729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23"/>
  <sheetViews>
    <sheetView view="pageBreakPreview" zoomScale="60" zoomScaleNormal="100" workbookViewId="0">
      <selection activeCell="F16" sqref="F16:F17"/>
    </sheetView>
  </sheetViews>
  <sheetFormatPr defaultColWidth="9.140625" defaultRowHeight="12.75" x14ac:dyDescent="0.2"/>
  <cols>
    <col min="1" max="1" width="10.28515625" style="1821" customWidth="1"/>
    <col min="2" max="2" width="32.85546875" style="1816" customWidth="1"/>
    <col min="3" max="3" width="15.28515625" style="1817" customWidth="1"/>
    <col min="4" max="4" width="16.140625" style="1817" customWidth="1"/>
    <col min="5" max="5" width="14" style="1817" customWidth="1"/>
    <col min="6" max="6" width="14.42578125" style="1816" customWidth="1"/>
    <col min="7" max="7" width="12.7109375" style="1818" customWidth="1"/>
    <col min="8" max="9" width="10.42578125" style="1819" customWidth="1"/>
    <col min="10" max="11" width="11.7109375" style="1819" customWidth="1"/>
    <col min="12" max="12" width="11.85546875" style="1816" customWidth="1"/>
    <col min="13" max="14" width="10.42578125" style="1816" customWidth="1"/>
    <col min="15" max="15" width="10.140625" style="1816" customWidth="1"/>
    <col min="16" max="16" width="13.7109375" style="1816" bestFit="1" customWidth="1"/>
    <col min="17" max="16384" width="9.140625" style="1816"/>
  </cols>
  <sheetData>
    <row r="1" spans="1:16" s="1810" customFormat="1" ht="15.75" customHeight="1" x14ac:dyDescent="0.25">
      <c r="M1" s="2515" t="s">
        <v>1710</v>
      </c>
      <c r="N1" s="2515"/>
      <c r="O1" s="2515"/>
      <c r="P1" s="2515"/>
    </row>
    <row r="2" spans="1:16" s="1810" customFormat="1" ht="15.75" customHeight="1" x14ac:dyDescent="0.25">
      <c r="M2" s="2515" t="s">
        <v>1711</v>
      </c>
      <c r="N2" s="2515"/>
      <c r="O2" s="2515"/>
      <c r="P2" s="2515"/>
    </row>
    <row r="3" spans="1:16" s="1810" customFormat="1" ht="15.75" customHeight="1" x14ac:dyDescent="0.25">
      <c r="M3" s="2515" t="s">
        <v>1712</v>
      </c>
      <c r="N3" s="2515"/>
      <c r="O3" s="2515"/>
      <c r="P3" s="2515"/>
    </row>
    <row r="4" spans="1:16" s="1810" customFormat="1" ht="15.75" customHeight="1" x14ac:dyDescent="0.25">
      <c r="M4" s="2515" t="s">
        <v>1713</v>
      </c>
      <c r="N4" s="2515"/>
      <c r="O4" s="2515"/>
      <c r="P4" s="2515"/>
    </row>
    <row r="5" spans="1:16" s="1810" customFormat="1" ht="15.75" customHeight="1" x14ac:dyDescent="0.25">
      <c r="M5" s="2515" t="s">
        <v>1714</v>
      </c>
      <c r="N5" s="2515"/>
      <c r="O5" s="2515"/>
      <c r="P5" s="2515"/>
    </row>
    <row r="6" spans="1:16" s="1810" customFormat="1" ht="15.75" customHeight="1" x14ac:dyDescent="0.25">
      <c r="M6" s="2515" t="s">
        <v>1715</v>
      </c>
      <c r="N6" s="2515"/>
      <c r="O6" s="2515"/>
      <c r="P6" s="2515"/>
    </row>
    <row r="7" spans="1:16" s="1810" customFormat="1" ht="15.75" customHeight="1" x14ac:dyDescent="0.25">
      <c r="M7" s="2634" t="s">
        <v>1716</v>
      </c>
      <c r="N7" s="2634"/>
      <c r="O7" s="2634"/>
      <c r="P7" s="2634"/>
    </row>
    <row r="8" spans="1:16" s="1810" customFormat="1" ht="15.75" customHeight="1" x14ac:dyDescent="0.25">
      <c r="A8" s="2635" t="s">
        <v>1717</v>
      </c>
      <c r="B8" s="2635"/>
      <c r="C8" s="2635"/>
      <c r="D8" s="2635"/>
      <c r="E8" s="2635"/>
      <c r="F8" s="2635"/>
      <c r="G8" s="2635"/>
      <c r="H8" s="2635"/>
      <c r="I8" s="2635"/>
      <c r="J8" s="2635"/>
      <c r="K8" s="2635"/>
      <c r="L8" s="2635"/>
      <c r="M8" s="2635"/>
      <c r="N8" s="2635"/>
      <c r="O8" s="2635"/>
      <c r="P8" s="1799"/>
    </row>
    <row r="9" spans="1:16" s="1810" customFormat="1" ht="15.75" customHeight="1" x14ac:dyDescent="0.25">
      <c r="M9" s="1800"/>
      <c r="N9" s="1799"/>
      <c r="O9" s="1799"/>
      <c r="P9" s="1801"/>
    </row>
    <row r="10" spans="1:16" s="1811" customFormat="1" ht="14.25" customHeight="1" x14ac:dyDescent="0.2">
      <c r="A10" s="2636" t="s">
        <v>502</v>
      </c>
      <c r="B10" s="2636" t="s">
        <v>113</v>
      </c>
      <c r="C10" s="2637" t="s">
        <v>1718</v>
      </c>
      <c r="D10" s="2638" t="s">
        <v>1719</v>
      </c>
      <c r="E10" s="2637" t="s">
        <v>1720</v>
      </c>
      <c r="F10" s="2641" t="s">
        <v>1721</v>
      </c>
      <c r="G10" s="2642"/>
      <c r="H10" s="2642"/>
      <c r="I10" s="2642"/>
      <c r="J10" s="2642"/>
      <c r="K10" s="2643"/>
      <c r="L10" s="2644" t="s">
        <v>1396</v>
      </c>
      <c r="M10" s="2645"/>
      <c r="N10" s="2636" t="s">
        <v>1722</v>
      </c>
      <c r="O10" s="2636"/>
      <c r="P10" s="2636" t="s">
        <v>117</v>
      </c>
    </row>
    <row r="11" spans="1:16" s="1811" customFormat="1" ht="47.25" customHeight="1" x14ac:dyDescent="0.2">
      <c r="A11" s="2636"/>
      <c r="B11" s="2636"/>
      <c r="C11" s="2637"/>
      <c r="D11" s="2639"/>
      <c r="E11" s="2637"/>
      <c r="F11" s="2651" t="s">
        <v>1723</v>
      </c>
      <c r="G11" s="2637" t="s">
        <v>1724</v>
      </c>
      <c r="H11" s="2638" t="s">
        <v>1725</v>
      </c>
      <c r="I11" s="2638" t="s">
        <v>1726</v>
      </c>
      <c r="J11" s="2638" t="s">
        <v>1727</v>
      </c>
      <c r="K11" s="2638" t="s">
        <v>594</v>
      </c>
      <c r="L11" s="2646"/>
      <c r="M11" s="2647"/>
      <c r="N11" s="2636" t="s">
        <v>1733</v>
      </c>
      <c r="O11" s="2636" t="s">
        <v>1734</v>
      </c>
      <c r="P11" s="2636"/>
    </row>
    <row r="12" spans="1:16" s="1811" customFormat="1" ht="77.25" customHeight="1" x14ac:dyDescent="0.2">
      <c r="A12" s="2636"/>
      <c r="B12" s="2636"/>
      <c r="C12" s="2637"/>
      <c r="D12" s="2640"/>
      <c r="E12" s="2637"/>
      <c r="F12" s="2652"/>
      <c r="G12" s="2637"/>
      <c r="H12" s="2640"/>
      <c r="I12" s="2640"/>
      <c r="J12" s="2640"/>
      <c r="K12" s="2640"/>
      <c r="L12" s="1812" t="s">
        <v>1728</v>
      </c>
      <c r="M12" s="1812" t="s">
        <v>1729</v>
      </c>
      <c r="N12" s="2636"/>
      <c r="O12" s="2636"/>
      <c r="P12" s="2636"/>
    </row>
    <row r="13" spans="1:16" s="1811" customFormat="1" ht="21.75" customHeight="1" x14ac:dyDescent="0.2">
      <c r="A13" s="1813">
        <v>1</v>
      </c>
      <c r="B13" s="1814">
        <v>2</v>
      </c>
      <c r="C13" s="1815">
        <v>3</v>
      </c>
      <c r="D13" s="1815">
        <v>4</v>
      </c>
      <c r="E13" s="1815">
        <v>5</v>
      </c>
      <c r="F13" s="1815">
        <v>6</v>
      </c>
      <c r="G13" s="1815">
        <v>7</v>
      </c>
      <c r="H13" s="1815">
        <v>8</v>
      </c>
      <c r="I13" s="1813">
        <v>9</v>
      </c>
      <c r="J13" s="1814">
        <v>10</v>
      </c>
      <c r="K13" s="1815">
        <v>11</v>
      </c>
      <c r="L13" s="1815">
        <v>12</v>
      </c>
      <c r="M13" s="1815">
        <v>13</v>
      </c>
      <c r="N13" s="1815">
        <v>14</v>
      </c>
      <c r="O13" s="1815">
        <v>15</v>
      </c>
      <c r="P13" s="1813">
        <v>16</v>
      </c>
    </row>
    <row r="14" spans="1:16" ht="71.25" x14ac:dyDescent="0.2">
      <c r="A14" s="2031" t="s">
        <v>99</v>
      </c>
      <c r="B14" s="2032" t="s">
        <v>1730</v>
      </c>
      <c r="C14" s="2033">
        <f>C15</f>
        <v>13.8</v>
      </c>
      <c r="D14" s="2033">
        <f t="shared" ref="D14:G14" si="0">D15</f>
        <v>12.6</v>
      </c>
      <c r="E14" s="2033">
        <f t="shared" si="0"/>
        <v>12.6</v>
      </c>
      <c r="F14" s="2033"/>
      <c r="G14" s="2034">
        <f t="shared" si="0"/>
        <v>7</v>
      </c>
      <c r="H14" s="2033"/>
      <c r="I14" s="2033"/>
      <c r="J14" s="2033">
        <v>12600</v>
      </c>
      <c r="K14" s="2033">
        <v>12600</v>
      </c>
      <c r="L14" s="2033">
        <v>12600</v>
      </c>
      <c r="M14" s="2033">
        <f>K14/D14*100</f>
        <v>100000</v>
      </c>
      <c r="N14" s="2033">
        <f>K14</f>
        <v>12600</v>
      </c>
      <c r="O14" s="2035">
        <f>N14</f>
        <v>12600</v>
      </c>
      <c r="P14" s="2036"/>
    </row>
    <row r="15" spans="1:16" ht="24.75" customHeight="1" x14ac:dyDescent="0.2">
      <c r="A15" s="2648" t="s">
        <v>1751</v>
      </c>
      <c r="B15" s="2648"/>
      <c r="C15" s="2033">
        <v>13.8</v>
      </c>
      <c r="D15" s="2033">
        <v>12.6</v>
      </c>
      <c r="E15" s="2033">
        <v>12.6</v>
      </c>
      <c r="F15" s="2033"/>
      <c r="G15" s="2034">
        <v>7</v>
      </c>
      <c r="H15" s="2033"/>
      <c r="I15" s="2033"/>
      <c r="J15" s="2033">
        <v>12600</v>
      </c>
      <c r="K15" s="2033">
        <v>12600</v>
      </c>
      <c r="L15" s="2033">
        <v>12600</v>
      </c>
      <c r="M15" s="2033">
        <f>K15/D15*100</f>
        <v>100000</v>
      </c>
      <c r="N15" s="2033">
        <f>K15</f>
        <v>12600</v>
      </c>
      <c r="O15" s="2035">
        <f>N15</f>
        <v>12600</v>
      </c>
      <c r="P15" s="2036"/>
    </row>
    <row r="16" spans="1:16" ht="38.25" customHeight="1" x14ac:dyDescent="0.25">
      <c r="A16" s="2037" t="s">
        <v>414</v>
      </c>
      <c r="B16" s="948" t="s">
        <v>1932</v>
      </c>
      <c r="C16" s="536"/>
      <c r="D16" s="536"/>
      <c r="E16" s="2033"/>
      <c r="F16" s="2038" t="s">
        <v>1933</v>
      </c>
      <c r="G16" s="2037" t="s">
        <v>414</v>
      </c>
      <c r="H16" s="2033">
        <v>1.5255999999999998</v>
      </c>
      <c r="I16" s="2033">
        <v>0.40248</v>
      </c>
      <c r="J16" s="536">
        <f>(H16+I16)*G16</f>
        <v>1.9280799999999998</v>
      </c>
      <c r="K16" s="2035">
        <f>J16</f>
        <v>1.9280799999999998</v>
      </c>
      <c r="L16" s="2035">
        <f t="shared" ref="K16:L21" si="1">K16</f>
        <v>1.9280799999999998</v>
      </c>
      <c r="M16" s="2033"/>
      <c r="N16" s="2033"/>
      <c r="O16" s="2035"/>
      <c r="P16" s="2036"/>
    </row>
    <row r="17" spans="1:18" ht="37.5" customHeight="1" x14ac:dyDescent="0.25">
      <c r="A17" s="2037" t="s">
        <v>415</v>
      </c>
      <c r="B17" s="948" t="s">
        <v>1934</v>
      </c>
      <c r="C17" s="536"/>
      <c r="D17" s="536"/>
      <c r="E17" s="2033"/>
      <c r="F17" s="2038" t="s">
        <v>1933</v>
      </c>
      <c r="G17" s="2037" t="s">
        <v>414</v>
      </c>
      <c r="H17" s="2033">
        <v>1.9630000000000001</v>
      </c>
      <c r="I17" s="2033">
        <v>0.153</v>
      </c>
      <c r="J17" s="536">
        <f t="shared" ref="J17:J21" si="2">(H17+I17)*G17</f>
        <v>2.1160000000000001</v>
      </c>
      <c r="K17" s="2035">
        <f t="shared" si="1"/>
        <v>2.1160000000000001</v>
      </c>
      <c r="L17" s="2035">
        <f t="shared" si="1"/>
        <v>2.1160000000000001</v>
      </c>
      <c r="M17" s="2033"/>
      <c r="N17" s="2033"/>
      <c r="O17" s="2035"/>
      <c r="P17" s="2036"/>
    </row>
    <row r="18" spans="1:18" ht="55.5" customHeight="1" x14ac:dyDescent="0.25">
      <c r="A18" s="2037" t="s">
        <v>416</v>
      </c>
      <c r="B18" s="948" t="s">
        <v>1935</v>
      </c>
      <c r="C18" s="536"/>
      <c r="D18" s="536"/>
      <c r="E18" s="2033"/>
      <c r="F18" s="2038" t="s">
        <v>1933</v>
      </c>
      <c r="G18" s="2037" t="s">
        <v>414</v>
      </c>
      <c r="H18" s="2033">
        <v>0.95599999999999996</v>
      </c>
      <c r="I18" s="2033">
        <v>7.5999999999999998E-2</v>
      </c>
      <c r="J18" s="536">
        <f t="shared" si="2"/>
        <v>1.032</v>
      </c>
      <c r="K18" s="2035">
        <f t="shared" si="1"/>
        <v>1.032</v>
      </c>
      <c r="L18" s="2035">
        <f t="shared" si="1"/>
        <v>1.032</v>
      </c>
      <c r="M18" s="2033"/>
      <c r="N18" s="2033"/>
      <c r="O18" s="2035"/>
      <c r="P18" s="2036"/>
    </row>
    <row r="19" spans="1:18" ht="55.5" customHeight="1" x14ac:dyDescent="0.25">
      <c r="A19" s="2037" t="s">
        <v>665</v>
      </c>
      <c r="B19" s="948" t="s">
        <v>1934</v>
      </c>
      <c r="C19" s="536"/>
      <c r="D19" s="536"/>
      <c r="E19" s="2033"/>
      <c r="F19" s="2038" t="s">
        <v>1933</v>
      </c>
      <c r="G19" s="2037" t="s">
        <v>414</v>
      </c>
      <c r="H19" s="2033">
        <v>3.09</v>
      </c>
      <c r="I19" s="2033">
        <v>0.31104999999999999</v>
      </c>
      <c r="J19" s="536">
        <f t="shared" si="2"/>
        <v>3.4010499999999997</v>
      </c>
      <c r="K19" s="2035">
        <f t="shared" si="1"/>
        <v>3.4010499999999997</v>
      </c>
      <c r="L19" s="2035">
        <f t="shared" si="1"/>
        <v>3.4010499999999997</v>
      </c>
      <c r="M19" s="2033"/>
      <c r="N19" s="2033"/>
      <c r="O19" s="2035"/>
      <c r="P19" s="2036"/>
    </row>
    <row r="20" spans="1:18" ht="55.5" customHeight="1" x14ac:dyDescent="0.25">
      <c r="A20" s="2037" t="s">
        <v>677</v>
      </c>
      <c r="B20" s="948" t="s">
        <v>1936</v>
      </c>
      <c r="C20" s="536"/>
      <c r="D20" s="536"/>
      <c r="E20" s="2033"/>
      <c r="F20" s="2038" t="s">
        <v>1933</v>
      </c>
      <c r="G20" s="2037" t="s">
        <v>414</v>
      </c>
      <c r="H20" s="2033">
        <v>1.9910000000000001</v>
      </c>
      <c r="I20" s="2033">
        <v>0.17899999999999999</v>
      </c>
      <c r="J20" s="536">
        <f t="shared" si="2"/>
        <v>2.17</v>
      </c>
      <c r="K20" s="2035">
        <f t="shared" si="1"/>
        <v>2.17</v>
      </c>
      <c r="L20" s="2035">
        <f t="shared" si="1"/>
        <v>2.17</v>
      </c>
      <c r="M20" s="2033"/>
      <c r="N20" s="2033"/>
      <c r="O20" s="2035"/>
      <c r="P20" s="2036"/>
    </row>
    <row r="21" spans="1:18" ht="48" customHeight="1" x14ac:dyDescent="0.25">
      <c r="A21" s="2037" t="s">
        <v>177</v>
      </c>
      <c r="B21" s="948" t="s">
        <v>1937</v>
      </c>
      <c r="C21" s="536"/>
      <c r="D21" s="536"/>
      <c r="E21" s="2033"/>
      <c r="F21" s="2038" t="s">
        <v>1933</v>
      </c>
      <c r="G21" s="2037" t="s">
        <v>414</v>
      </c>
      <c r="H21" s="2033">
        <v>1.8440000000000001</v>
      </c>
      <c r="I21" s="2033">
        <v>0.109</v>
      </c>
      <c r="J21" s="536">
        <f t="shared" si="2"/>
        <v>1.9530000000000001</v>
      </c>
      <c r="K21" s="2035">
        <f t="shared" si="1"/>
        <v>1.9530000000000001</v>
      </c>
      <c r="L21" s="2035">
        <f t="shared" si="1"/>
        <v>1.9530000000000001</v>
      </c>
      <c r="M21" s="2033"/>
      <c r="N21" s="2033"/>
      <c r="O21" s="2035"/>
      <c r="P21" s="2036"/>
    </row>
    <row r="22" spans="1:18" ht="12.75" customHeight="1" x14ac:dyDescent="0.2">
      <c r="A22" s="2649" t="s">
        <v>1731</v>
      </c>
      <c r="B22" s="2649"/>
      <c r="R22" s="1820"/>
    </row>
    <row r="23" spans="1:18" ht="12.75" customHeight="1" x14ac:dyDescent="0.2">
      <c r="A23" s="2650" t="s">
        <v>1732</v>
      </c>
      <c r="B23" s="2650"/>
    </row>
  </sheetData>
  <customSheetViews>
    <customSheetView guid="{30716F4C-E2EB-4CBA-BC4C-E3731007C035}" scale="60" showPageBreaks="1" printArea="1" view="pageBreakPreview">
      <selection activeCell="K14" sqref="K14"/>
      <pageMargins left="0.17" right="0.17" top="0.39370078740157483" bottom="0.39370078740157483" header="0.27559055118110237" footer="0.27559055118110237"/>
      <pageSetup paperSize="9" scale="57" orientation="landscape" r:id="rId1"/>
      <headerFooter alignWithMargins="0">
        <oddFooter>Страница &amp;P из &amp;N</oddFooter>
      </headerFooter>
    </customSheetView>
    <customSheetView guid="{4660ED57-C31A-43C4-A05C-DF263EC238D0}" scale="60" showPageBreaks="1" printArea="1" view="pageBreakPreview">
      <selection activeCell="K14" sqref="K14"/>
      <pageMargins left="0.17" right="0.17" top="0.39370078740157483" bottom="0.39370078740157483" header="0.27559055118110237" footer="0.27559055118110237"/>
      <pageSetup paperSize="9" scale="57" orientation="landscape" r:id="rId2"/>
      <headerFooter alignWithMargins="0">
        <oddFooter>Страница &amp;P из &amp;N</oddFooter>
      </headerFooter>
    </customSheetView>
    <customSheetView guid="{0E06F122-7DC3-4CE3-AFC9-AD85662B9271}" scale="60" showPageBreaks="1" printArea="1" view="pageBreakPreview">
      <selection activeCell="K14" sqref="K14"/>
      <pageMargins left="0.17" right="0.17" top="0.39370078740157483" bottom="0.39370078740157483" header="0.27559055118110237" footer="0.27559055118110237"/>
      <pageSetup paperSize="9" scale="57" orientation="landscape" r:id="rId3"/>
      <headerFooter alignWithMargins="0">
        <oddFooter>Страница &amp;P из &amp;N</oddFooter>
      </headerFooter>
    </customSheetView>
  </customSheetViews>
  <mergeCells count="28">
    <mergeCell ref="A15:B15"/>
    <mergeCell ref="A22:B22"/>
    <mergeCell ref="A23:B23"/>
    <mergeCell ref="P10:P12"/>
    <mergeCell ref="F11:F12"/>
    <mergeCell ref="G11:G12"/>
    <mergeCell ref="H11:H12"/>
    <mergeCell ref="I11:I12"/>
    <mergeCell ref="J11:J12"/>
    <mergeCell ref="K11:K12"/>
    <mergeCell ref="N11:N12"/>
    <mergeCell ref="O11:O12"/>
    <mergeCell ref="M7:P7"/>
    <mergeCell ref="A8:O8"/>
    <mergeCell ref="A10:A12"/>
    <mergeCell ref="B10:B12"/>
    <mergeCell ref="C10:C12"/>
    <mergeCell ref="D10:D12"/>
    <mergeCell ref="E10:E12"/>
    <mergeCell ref="F10:K10"/>
    <mergeCell ref="L10:M11"/>
    <mergeCell ref="N10:O10"/>
    <mergeCell ref="M6:P6"/>
    <mergeCell ref="M1:P1"/>
    <mergeCell ref="M2:P2"/>
    <mergeCell ref="M3:P3"/>
    <mergeCell ref="M4:P4"/>
    <mergeCell ref="M5:P5"/>
  </mergeCells>
  <pageMargins left="0.17" right="0.17" top="0.39370078740157483" bottom="0.39370078740157483" header="0.27559055118110237" footer="0.27559055118110237"/>
  <pageSetup paperSize="9" scale="57" orientation="landscape" r:id="rId4"/>
  <headerFooter alignWithMargins="0">
    <oddFooter>Страница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10"/>
  <sheetViews>
    <sheetView view="pageBreakPreview" topLeftCell="A2" zoomScale="70" zoomScaleNormal="100" zoomScaleSheetLayoutView="70" workbookViewId="0">
      <selection activeCell="F16" sqref="F16:F17"/>
    </sheetView>
  </sheetViews>
  <sheetFormatPr defaultColWidth="9.140625" defaultRowHeight="15" x14ac:dyDescent="0.25"/>
  <cols>
    <col min="1" max="1" width="6" style="1910" bestFit="1" customWidth="1"/>
    <col min="2" max="2" width="39.140625" style="1910" customWidth="1"/>
    <col min="3" max="3" width="16.5703125" style="1910" customWidth="1"/>
    <col min="4" max="4" width="14.5703125" style="1921" customWidth="1"/>
    <col min="5" max="5" width="16.28515625" style="1921" bestFit="1" customWidth="1"/>
    <col min="6" max="6" width="13.42578125" style="1921" customWidth="1"/>
    <col min="7" max="7" width="9.140625" style="1910"/>
    <col min="8" max="8" width="11.140625" style="1910" customWidth="1"/>
    <col min="9" max="9" width="17.5703125" style="1910" customWidth="1"/>
    <col min="10" max="10" width="17.140625" style="1910" customWidth="1"/>
    <col min="11" max="11" width="12.85546875" style="1910" customWidth="1"/>
    <col min="12" max="12" width="19.140625" style="1910" customWidth="1"/>
    <col min="13" max="13" width="19.7109375" style="1910" customWidth="1"/>
    <col min="14" max="14" width="19.85546875" style="1910" customWidth="1"/>
    <col min="15" max="16384" width="9.140625" style="1910"/>
  </cols>
  <sheetData>
    <row r="1" spans="1:14" ht="118.5" customHeight="1" x14ac:dyDescent="0.25">
      <c r="A1" s="1908"/>
      <c r="B1" s="1908"/>
      <c r="C1" s="1908"/>
      <c r="D1" s="1909"/>
      <c r="E1" s="1909"/>
      <c r="F1" s="1909"/>
      <c r="G1" s="1908"/>
      <c r="H1" s="1908"/>
      <c r="I1" s="1908"/>
      <c r="J1" s="1908"/>
      <c r="K1" s="1908"/>
      <c r="L1" s="2654" t="s">
        <v>1780</v>
      </c>
      <c r="M1" s="2654"/>
      <c r="N1" s="2654"/>
    </row>
    <row r="2" spans="1:14" ht="42.75" customHeight="1" x14ac:dyDescent="0.25">
      <c r="A2" s="1908"/>
      <c r="B2" s="1908"/>
      <c r="C2" s="1908"/>
      <c r="D2" s="1909"/>
      <c r="E2" s="2655" t="s">
        <v>1781</v>
      </c>
      <c r="F2" s="2655"/>
      <c r="G2" s="2655"/>
      <c r="H2" s="2655"/>
      <c r="I2" s="2655"/>
      <c r="J2" s="1908"/>
      <c r="K2" s="1908"/>
      <c r="L2" s="1911"/>
      <c r="M2" s="1911"/>
      <c r="N2" s="1908"/>
    </row>
    <row r="3" spans="1:14" x14ac:dyDescent="0.25">
      <c r="A3" s="1908"/>
      <c r="B3" s="1908"/>
      <c r="C3" s="1908"/>
      <c r="D3" s="1909"/>
      <c r="E3" s="1909"/>
      <c r="F3" s="1909"/>
      <c r="G3" s="1908"/>
      <c r="H3" s="1908"/>
      <c r="I3" s="1908"/>
      <c r="J3" s="1908"/>
      <c r="K3" s="1908"/>
      <c r="L3" s="1912"/>
      <c r="M3" s="1912"/>
      <c r="N3" s="1908"/>
    </row>
    <row r="4" spans="1:14" ht="119.25" customHeight="1" x14ac:dyDescent="0.25">
      <c r="A4" s="2653" t="s">
        <v>1487</v>
      </c>
      <c r="B4" s="2653" t="s">
        <v>1782</v>
      </c>
      <c r="C4" s="2653" t="s">
        <v>1783</v>
      </c>
      <c r="D4" s="2656" t="s">
        <v>1784</v>
      </c>
      <c r="E4" s="2656"/>
      <c r="F4" s="2656"/>
      <c r="G4" s="2653" t="s">
        <v>1785</v>
      </c>
      <c r="H4" s="2653"/>
      <c r="I4" s="2653"/>
      <c r="J4" s="2653"/>
      <c r="K4" s="2653" t="s">
        <v>1786</v>
      </c>
      <c r="L4" s="2653" t="s">
        <v>1787</v>
      </c>
      <c r="M4" s="2653" t="s">
        <v>1788</v>
      </c>
      <c r="N4" s="2653" t="s">
        <v>1789</v>
      </c>
    </row>
    <row r="5" spans="1:14" ht="45" x14ac:dyDescent="0.25">
      <c r="A5" s="2653"/>
      <c r="B5" s="2653"/>
      <c r="C5" s="2653"/>
      <c r="D5" s="1913" t="s">
        <v>1790</v>
      </c>
      <c r="E5" s="1913" t="s">
        <v>1791</v>
      </c>
      <c r="F5" s="1913" t="s">
        <v>1792</v>
      </c>
      <c r="G5" s="1914" t="s">
        <v>758</v>
      </c>
      <c r="H5" s="1914" t="s">
        <v>1793</v>
      </c>
      <c r="I5" s="1914" t="s">
        <v>1794</v>
      </c>
      <c r="J5" s="1914" t="s">
        <v>1795</v>
      </c>
      <c r="K5" s="2653"/>
      <c r="L5" s="2653"/>
      <c r="M5" s="2653"/>
      <c r="N5" s="2653"/>
    </row>
    <row r="6" spans="1:14" x14ac:dyDescent="0.25">
      <c r="A6" s="1914">
        <v>1</v>
      </c>
      <c r="B6" s="1914">
        <v>2</v>
      </c>
      <c r="C6" s="1914">
        <v>3</v>
      </c>
      <c r="D6" s="1913">
        <v>4</v>
      </c>
      <c r="E6" s="1913">
        <v>5</v>
      </c>
      <c r="F6" s="1913">
        <v>6</v>
      </c>
      <c r="G6" s="1914">
        <v>7</v>
      </c>
      <c r="H6" s="1914">
        <v>8</v>
      </c>
      <c r="I6" s="1914">
        <v>9</v>
      </c>
      <c r="J6" s="1914">
        <v>10</v>
      </c>
      <c r="K6" s="1914">
        <v>11</v>
      </c>
      <c r="L6" s="1914">
        <v>12</v>
      </c>
      <c r="M6" s="1914">
        <v>13</v>
      </c>
      <c r="N6" s="1914">
        <v>13</v>
      </c>
    </row>
    <row r="7" spans="1:14" ht="31.5" x14ac:dyDescent="0.25">
      <c r="A7" s="1915">
        <v>5</v>
      </c>
      <c r="B7" s="1916" t="s">
        <v>1751</v>
      </c>
      <c r="C7" s="1917">
        <f>SUM(C8:C10)</f>
        <v>25</v>
      </c>
      <c r="D7" s="1917">
        <f>SUM(D8:D10)</f>
        <v>10</v>
      </c>
      <c r="E7" s="1917">
        <f>SUM(E8:E10)</f>
        <v>10</v>
      </c>
      <c r="F7" s="1917">
        <f>SUM(F8:F10)</f>
        <v>10</v>
      </c>
      <c r="G7" s="1917"/>
      <c r="H7" s="1917">
        <f>SUM(H8:H10)</f>
        <v>10</v>
      </c>
      <c r="I7" s="1917">
        <f>SUM(I8:I10)</f>
        <v>2</v>
      </c>
      <c r="J7" s="1917">
        <f>SUM(J8:J10)</f>
        <v>10000</v>
      </c>
      <c r="K7" s="1917">
        <f>SUM(K8:K10)</f>
        <v>10000</v>
      </c>
      <c r="L7" s="1917"/>
      <c r="M7" s="1917">
        <f>SUM(M8:M10)</f>
        <v>10</v>
      </c>
      <c r="N7" s="1917">
        <f>SUM(N8:N10)</f>
        <v>10</v>
      </c>
    </row>
    <row r="8" spans="1:14" x14ac:dyDescent="0.25">
      <c r="A8" s="1918">
        <v>1</v>
      </c>
      <c r="B8" s="1918" t="s">
        <v>1796</v>
      </c>
      <c r="C8" s="1919">
        <v>15</v>
      </c>
      <c r="D8" s="1919">
        <v>0</v>
      </c>
      <c r="E8" s="1919">
        <v>0</v>
      </c>
      <c r="F8" s="1919">
        <v>0</v>
      </c>
      <c r="G8" s="1920"/>
      <c r="H8" s="1920"/>
      <c r="I8" s="1920"/>
      <c r="J8" s="1920">
        <f>G8*H8*I8</f>
        <v>0</v>
      </c>
      <c r="K8" s="1920">
        <f t="shared" ref="K8" si="0">J8-D8</f>
        <v>0</v>
      </c>
      <c r="L8" s="1920"/>
      <c r="M8" s="1920"/>
      <c r="N8" s="1920"/>
    </row>
    <row r="9" spans="1:14" x14ac:dyDescent="0.25">
      <c r="A9" s="1918">
        <v>2</v>
      </c>
      <c r="B9" s="1918" t="s">
        <v>1797</v>
      </c>
      <c r="C9" s="1919">
        <v>5</v>
      </c>
      <c r="D9" s="1919">
        <v>5</v>
      </c>
      <c r="E9" s="1919">
        <v>5</v>
      </c>
      <c r="F9" s="1919">
        <v>5</v>
      </c>
      <c r="G9" s="1920">
        <v>1</v>
      </c>
      <c r="H9" s="1920">
        <v>5</v>
      </c>
      <c r="I9" s="1920">
        <v>1</v>
      </c>
      <c r="J9" s="1920">
        <v>5000</v>
      </c>
      <c r="K9" s="1920">
        <v>5000</v>
      </c>
      <c r="L9" s="1920"/>
      <c r="M9" s="1920">
        <v>5</v>
      </c>
      <c r="N9" s="1920">
        <v>5</v>
      </c>
    </row>
    <row r="10" spans="1:14" ht="60" x14ac:dyDescent="0.25">
      <c r="A10" s="1918">
        <v>3</v>
      </c>
      <c r="B10" s="1918" t="s">
        <v>1798</v>
      </c>
      <c r="C10" s="1919">
        <v>5</v>
      </c>
      <c r="D10" s="1919">
        <v>5</v>
      </c>
      <c r="E10" s="1919">
        <v>5</v>
      </c>
      <c r="F10" s="1919">
        <v>5</v>
      </c>
      <c r="G10" s="1920">
        <v>1</v>
      </c>
      <c r="H10" s="1920">
        <v>5</v>
      </c>
      <c r="I10" s="1920">
        <v>1</v>
      </c>
      <c r="J10" s="1920">
        <v>5000</v>
      </c>
      <c r="K10" s="1920">
        <v>5000</v>
      </c>
      <c r="L10" s="1920"/>
      <c r="M10" s="1920">
        <v>5</v>
      </c>
      <c r="N10" s="1920">
        <v>5</v>
      </c>
    </row>
  </sheetData>
  <autoFilter ref="A6:X10"/>
  <customSheetViews>
    <customSheetView guid="{30716F4C-E2EB-4CBA-BC4C-E3731007C035}" scale="70" showPageBreaks="1" fitToPage="1" printArea="1" showAutoFilter="1" view="pageBreakPreview" topLeftCell="A4">
      <selection activeCell="J11" sqref="J11"/>
      <pageMargins left="0.7" right="0.7" top="0.75" bottom="0.75" header="0.3" footer="0.3"/>
      <pageSetup paperSize="9" scale="57" fitToHeight="0" orientation="landscape" verticalDpi="0" r:id="rId1"/>
      <autoFilter ref="A6:X190"/>
    </customSheetView>
    <customSheetView guid="{4660ED57-C31A-43C4-A05C-DF263EC238D0}" scale="70" showPageBreaks="1" fitToPage="1" printArea="1" showAutoFilter="1" view="pageBreakPreview" topLeftCell="A4">
      <selection activeCell="J11" sqref="J11"/>
      <pageMargins left="0.7" right="0.7" top="0.75" bottom="0.75" header="0.3" footer="0.3"/>
      <pageSetup paperSize="9" scale="57" fitToHeight="0" orientation="landscape" verticalDpi="0" r:id="rId2"/>
      <autoFilter ref="A6:X190"/>
    </customSheetView>
    <customSheetView guid="{0E06F122-7DC3-4CE3-AFC9-AD85662B9271}" scale="70" showPageBreaks="1" fitToPage="1" printArea="1" showAutoFilter="1" view="pageBreakPreview" topLeftCell="A4">
      <selection activeCell="J11" sqref="J11"/>
      <pageMargins left="0.7" right="0.7" top="0.75" bottom="0.75" header="0.3" footer="0.3"/>
      <pageSetup paperSize="9" scale="57" fitToHeight="0" orientation="landscape" verticalDpi="0" r:id="rId3"/>
      <autoFilter ref="A6:X190"/>
    </customSheetView>
  </customSheetViews>
  <mergeCells count="11">
    <mergeCell ref="N4:N5"/>
    <mergeCell ref="L1:N1"/>
    <mergeCell ref="E2:I2"/>
    <mergeCell ref="A4:A5"/>
    <mergeCell ref="B4:B5"/>
    <mergeCell ref="C4:C5"/>
    <mergeCell ref="D4:F4"/>
    <mergeCell ref="G4:J4"/>
    <mergeCell ref="K4:K5"/>
    <mergeCell ref="L4:L5"/>
    <mergeCell ref="M4:M5"/>
  </mergeCells>
  <pageMargins left="0.7" right="0.7" top="0.75" bottom="0.75" header="0.3" footer="0.3"/>
  <pageSetup paperSize="9" scale="57"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4"/>
  <sheetViews>
    <sheetView view="pageBreakPreview" topLeftCell="A4" zoomScaleNormal="100" zoomScaleSheetLayoutView="100" workbookViewId="0">
      <selection activeCell="A21" sqref="A21"/>
    </sheetView>
  </sheetViews>
  <sheetFormatPr defaultColWidth="9.140625" defaultRowHeight="15" x14ac:dyDescent="0.25"/>
  <cols>
    <col min="1" max="1" width="45.5703125" style="903" customWidth="1"/>
    <col min="2" max="2" width="9.140625" style="903"/>
    <col min="3" max="3" width="5.85546875" style="903" customWidth="1"/>
    <col min="4" max="4" width="10.85546875" style="903" customWidth="1"/>
    <col min="5" max="5" width="9.140625" style="903" customWidth="1"/>
    <col min="6" max="6" width="19.140625" style="903" customWidth="1"/>
    <col min="7" max="16384" width="9.140625" style="903"/>
  </cols>
  <sheetData>
    <row r="3" spans="1:6" ht="15" customHeight="1" x14ac:dyDescent="0.25">
      <c r="A3" s="902"/>
      <c r="B3" s="2166" t="s">
        <v>1322</v>
      </c>
      <c r="C3" s="2166"/>
      <c r="D3" s="2166"/>
      <c r="E3" s="2166"/>
      <c r="F3" s="2166"/>
    </row>
    <row r="4" spans="1:6" x14ac:dyDescent="0.25">
      <c r="A4" s="902"/>
      <c r="B4" s="2167" t="s">
        <v>1545</v>
      </c>
      <c r="C4" s="2167"/>
      <c r="D4" s="2167"/>
      <c r="E4" s="2167"/>
      <c r="F4" s="2167"/>
    </row>
    <row r="5" spans="1:6" ht="30" customHeight="1" x14ac:dyDescent="0.25">
      <c r="A5" s="902"/>
      <c r="B5" s="2168" t="s">
        <v>1323</v>
      </c>
      <c r="C5" s="2168"/>
      <c r="D5" s="2168"/>
      <c r="E5" s="2168"/>
      <c r="F5" s="2168"/>
    </row>
    <row r="6" spans="1:6" x14ac:dyDescent="0.25">
      <c r="A6" s="902"/>
      <c r="B6" s="2167" t="s">
        <v>1959</v>
      </c>
      <c r="C6" s="2167"/>
      <c r="D6" s="2167"/>
      <c r="E6" s="2167"/>
      <c r="F6" s="2167"/>
    </row>
    <row r="7" spans="1:6" ht="15.6" customHeight="1" x14ac:dyDescent="0.25">
      <c r="A7" s="902"/>
      <c r="B7" s="2169"/>
      <c r="C7" s="2169"/>
      <c r="D7" s="2170"/>
      <c r="E7" s="2172" t="s">
        <v>1997</v>
      </c>
      <c r="F7" s="2172"/>
    </row>
    <row r="8" spans="1:6" ht="25.9" customHeight="1" x14ac:dyDescent="0.25">
      <c r="A8" s="902"/>
      <c r="B8" s="2168" t="s">
        <v>1324</v>
      </c>
      <c r="C8" s="2168"/>
      <c r="D8" s="2171"/>
      <c r="E8" s="2168" t="s">
        <v>1325</v>
      </c>
      <c r="F8" s="2168"/>
    </row>
    <row r="9" spans="1:6" x14ac:dyDescent="0.25">
      <c r="A9" s="902"/>
      <c r="B9" s="902"/>
      <c r="C9" s="902"/>
      <c r="D9" s="2173"/>
      <c r="E9" s="2173"/>
      <c r="F9" s="2173"/>
    </row>
    <row r="10" spans="1:6" ht="15" customHeight="1" x14ac:dyDescent="0.25">
      <c r="A10" s="902"/>
      <c r="B10" s="902"/>
      <c r="C10" s="902"/>
      <c r="D10" s="2174" t="s">
        <v>1542</v>
      </c>
      <c r="E10" s="2174"/>
      <c r="F10" s="2174"/>
    </row>
    <row r="11" spans="1:6" x14ac:dyDescent="0.25">
      <c r="A11" s="902"/>
      <c r="B11" s="2173"/>
      <c r="C11" s="2173"/>
      <c r="D11" s="2173"/>
      <c r="E11" s="2173"/>
      <c r="F11" s="2173"/>
    </row>
    <row r="12" spans="1:6" x14ac:dyDescent="0.25">
      <c r="A12" s="2175" t="s">
        <v>1326</v>
      </c>
      <c r="B12" s="2175"/>
      <c r="C12" s="2175"/>
      <c r="D12" s="2175"/>
      <c r="E12" s="2175"/>
      <c r="F12" s="2175"/>
    </row>
    <row r="13" spans="1:6" ht="15" customHeight="1" x14ac:dyDescent="0.25">
      <c r="A13" s="2175" t="s">
        <v>1543</v>
      </c>
      <c r="B13" s="2175"/>
      <c r="C13" s="2175"/>
      <c r="D13" s="2175"/>
      <c r="E13" s="2175"/>
      <c r="F13" s="2175"/>
    </row>
    <row r="14" spans="1:6" ht="15" customHeight="1" x14ac:dyDescent="0.25">
      <c r="A14" s="2165" t="s">
        <v>1544</v>
      </c>
      <c r="B14" s="2165"/>
      <c r="C14" s="2165"/>
      <c r="D14" s="2165"/>
      <c r="E14" s="2165"/>
      <c r="F14" s="2165"/>
    </row>
    <row r="15" spans="1:6" ht="11.45" customHeight="1" x14ac:dyDescent="0.25">
      <c r="A15" s="904" t="s">
        <v>1327</v>
      </c>
      <c r="B15" s="2176" t="str">
        <f>D10</f>
        <v>"28" декабря 2021 г.</v>
      </c>
      <c r="C15" s="2176"/>
      <c r="D15" s="2176"/>
      <c r="E15" s="905"/>
      <c r="F15" s="905"/>
    </row>
    <row r="16" spans="1:6" ht="16.899999999999999" customHeight="1" x14ac:dyDescent="0.25">
      <c r="A16" s="2177"/>
      <c r="B16" s="2177"/>
      <c r="F16" s="906" t="s">
        <v>1328</v>
      </c>
    </row>
    <row r="17" spans="1:6" ht="32.25" customHeight="1" x14ac:dyDescent="0.25">
      <c r="A17" s="2173"/>
      <c r="B17" s="2173"/>
      <c r="E17" s="907" t="s">
        <v>1329</v>
      </c>
      <c r="F17" s="908" t="str">
        <f>D10</f>
        <v>"28" декабря 2021 г.</v>
      </c>
    </row>
    <row r="18" spans="1:6" ht="17.25" customHeight="1" x14ac:dyDescent="0.25">
      <c r="A18" s="2173" t="s">
        <v>1330</v>
      </c>
      <c r="B18" s="2173"/>
      <c r="E18" s="907" t="s">
        <v>1331</v>
      </c>
      <c r="F18" s="2157" t="s">
        <v>1998</v>
      </c>
    </row>
    <row r="19" spans="1:6" ht="45.75" customHeight="1" x14ac:dyDescent="0.25">
      <c r="A19" s="2178" t="s">
        <v>2004</v>
      </c>
      <c r="B19" s="2178"/>
      <c r="E19" s="907" t="s">
        <v>1332</v>
      </c>
      <c r="F19" s="2158" t="s">
        <v>99</v>
      </c>
    </row>
    <row r="20" spans="1:6" x14ac:dyDescent="0.25">
      <c r="A20" s="902"/>
      <c r="B20" s="902"/>
      <c r="E20" s="907" t="s">
        <v>1331</v>
      </c>
      <c r="F20" s="906"/>
    </row>
    <row r="21" spans="1:6" ht="22.5" customHeight="1" x14ac:dyDescent="0.25">
      <c r="A21" s="1068" t="s">
        <v>1541</v>
      </c>
      <c r="B21" s="902"/>
      <c r="E21" s="907" t="s">
        <v>1333</v>
      </c>
      <c r="F21" s="2157">
        <v>2457023459</v>
      </c>
    </row>
    <row r="22" spans="1:6" ht="54" customHeight="1" x14ac:dyDescent="0.25">
      <c r="A22" s="1069" t="s">
        <v>1960</v>
      </c>
      <c r="B22" s="1070"/>
      <c r="E22" s="907" t="s">
        <v>1334</v>
      </c>
      <c r="F22" s="2157">
        <v>245701001</v>
      </c>
    </row>
    <row r="23" spans="1:6" ht="21.75" customHeight="1" x14ac:dyDescent="0.25">
      <c r="A23" s="2173" t="s">
        <v>1335</v>
      </c>
      <c r="B23" s="2173"/>
      <c r="E23" s="907" t="s">
        <v>1336</v>
      </c>
      <c r="F23" s="2158" t="s">
        <v>1337</v>
      </c>
    </row>
    <row r="24" spans="1:6" ht="16.899999999999999" customHeight="1" x14ac:dyDescent="0.25"/>
  </sheetData>
  <customSheetViews>
    <customSheetView guid="{30716F4C-E2EB-4CBA-BC4C-E3731007C035}" showPageBreaks="1" printArea="1" view="pageBreakPreview">
      <selection activeCell="D18" sqref="D16:F18"/>
      <pageMargins left="0.98425196850393704" right="0.59055118110236227" top="0.59055118110236227" bottom="0.59055118110236227" header="0" footer="0"/>
      <pageSetup paperSize="9" scale="98" orientation="portrait" r:id="rId1"/>
    </customSheetView>
    <customSheetView guid="{4660ED57-C31A-43C4-A05C-DF263EC238D0}" showPageBreaks="1" printArea="1" view="pageBreakPreview">
      <selection activeCell="C20" sqref="C20:C21"/>
      <pageMargins left="0.98425196850393704" right="0.59055118110236227" top="0.59055118110236227" bottom="0.59055118110236227" header="0" footer="0"/>
      <pageSetup paperSize="9" scale="98" orientation="portrait" r:id="rId2"/>
    </customSheetView>
    <customSheetView guid="{B72699BC-299D-42B7-A978-9B23F399AA23}" showPageBreaks="1" printArea="1" view="pageBreakPreview">
      <selection activeCell="D18" sqref="D16:F18"/>
      <pageMargins left="0.98425196850393704" right="0.59055118110236227" top="0.59055118110236227" bottom="0.59055118110236227" header="0" footer="0"/>
      <pageSetup paperSize="9" scale="98" orientation="portrait" r:id="rId3"/>
    </customSheetView>
    <customSheetView guid="{0E06F122-7DC3-4CE3-AFC9-AD85662B9271}" showPageBreaks="1" printArea="1" view="pageBreakPreview">
      <selection activeCell="D18" sqref="D16:F18"/>
      <pageMargins left="0.98425196850393704" right="0.59055118110236227" top="0.59055118110236227" bottom="0.59055118110236227" header="0" footer="0"/>
      <pageSetup paperSize="9" scale="98" orientation="portrait" r:id="rId4"/>
    </customSheetView>
  </customSheetViews>
  <mergeCells count="21">
    <mergeCell ref="B15:D15"/>
    <mergeCell ref="A16:B16"/>
    <mergeCell ref="A17:B17"/>
    <mergeCell ref="A18:B18"/>
    <mergeCell ref="A23:B23"/>
    <mergeCell ref="A19:B19"/>
    <mergeCell ref="A14:F14"/>
    <mergeCell ref="B3:F3"/>
    <mergeCell ref="B4:F4"/>
    <mergeCell ref="B5:F5"/>
    <mergeCell ref="B6:F6"/>
    <mergeCell ref="B7:C7"/>
    <mergeCell ref="D7:D8"/>
    <mergeCell ref="E7:F7"/>
    <mergeCell ref="B8:C8"/>
    <mergeCell ref="E8:F8"/>
    <mergeCell ref="D9:F9"/>
    <mergeCell ref="D10:F10"/>
    <mergeCell ref="B11:F11"/>
    <mergeCell ref="A12:F12"/>
    <mergeCell ref="A13:F13"/>
  </mergeCells>
  <pageMargins left="0.98425196850393704" right="0.59055118110236227" top="0.59055118110236227" bottom="0.59055118110236227" header="0" footer="0"/>
  <pageSetup paperSize="9" scale="87" orientation="portrait"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51"/>
  <sheetViews>
    <sheetView topLeftCell="A25" workbookViewId="0">
      <selection activeCell="F16" sqref="F16:F17"/>
    </sheetView>
  </sheetViews>
  <sheetFormatPr defaultColWidth="9.140625" defaultRowHeight="15" x14ac:dyDescent="0.25"/>
  <cols>
    <col min="1" max="1" width="9.140625" style="1944" customWidth="1"/>
    <col min="2" max="2" width="32.85546875" style="1945" customWidth="1"/>
    <col min="3" max="3" width="12.5703125" style="1946" customWidth="1"/>
    <col min="4" max="5" width="12.5703125" style="1947" customWidth="1"/>
    <col min="6" max="8" width="14.85546875" style="1949" customWidth="1"/>
    <col min="9" max="9" width="31.7109375" style="1947" bestFit="1" customWidth="1"/>
    <col min="10" max="10" width="8.85546875" style="1944" customWidth="1"/>
    <col min="11" max="16384" width="9.140625" style="1910"/>
  </cols>
  <sheetData>
    <row r="1" spans="1:10" s="31" customFormat="1" x14ac:dyDescent="0.25">
      <c r="A1" s="2658" t="s">
        <v>1808</v>
      </c>
      <c r="B1" s="2658"/>
      <c r="C1" s="2658"/>
      <c r="D1" s="2658"/>
      <c r="E1" s="2658"/>
      <c r="F1" s="2658"/>
      <c r="G1" s="2658"/>
      <c r="H1" s="2658"/>
      <c r="I1" s="2658"/>
      <c r="J1" s="1922"/>
    </row>
    <row r="2" spans="1:10" s="31" customFormat="1" ht="39" customHeight="1" x14ac:dyDescent="0.25">
      <c r="A2" s="2659" t="s">
        <v>1809</v>
      </c>
      <c r="B2" s="2659"/>
      <c r="C2" s="2659"/>
      <c r="D2" s="2659"/>
      <c r="E2" s="2659"/>
      <c r="F2" s="2659"/>
      <c r="G2" s="2659"/>
      <c r="H2" s="2659"/>
      <c r="I2" s="2659"/>
      <c r="J2" s="1923"/>
    </row>
    <row r="3" spans="1:10" s="31" customFormat="1" x14ac:dyDescent="0.25">
      <c r="C3" s="1924"/>
      <c r="E3" s="1925"/>
      <c r="F3" s="1926"/>
      <c r="G3" s="1926"/>
      <c r="H3" s="1927"/>
      <c r="J3" s="1923"/>
    </row>
    <row r="4" spans="1:10" s="31" customFormat="1" x14ac:dyDescent="0.25">
      <c r="B4" s="1928" t="s">
        <v>1810</v>
      </c>
      <c r="C4" s="1929"/>
      <c r="H4" s="1930"/>
      <c r="J4" s="1931"/>
    </row>
    <row r="5" spans="1:10" s="31" customFormat="1" x14ac:dyDescent="0.25">
      <c r="B5" s="1932" t="s">
        <v>1811</v>
      </c>
      <c r="C5" s="1933" t="e">
        <f>C12+C14+C16+C18+C20+C22+#REF!</f>
        <v>#REF!</v>
      </c>
      <c r="H5" s="1930"/>
      <c r="J5" s="1931"/>
    </row>
    <row r="6" spans="1:10" s="31" customFormat="1" x14ac:dyDescent="0.25">
      <c r="A6" s="1934"/>
      <c r="B6" s="1932" t="s">
        <v>1812</v>
      </c>
      <c r="G6" s="1935"/>
      <c r="H6" s="1936"/>
      <c r="I6" s="1935"/>
      <c r="J6" s="1931"/>
    </row>
    <row r="7" spans="1:10" ht="15.75" thickBot="1" x14ac:dyDescent="0.3">
      <c r="A7" s="2061"/>
      <c r="B7" s="2061"/>
      <c r="C7" s="530"/>
      <c r="D7" s="530"/>
      <c r="E7" s="530"/>
      <c r="F7" s="530"/>
      <c r="G7" s="530"/>
      <c r="H7" s="530"/>
      <c r="I7" s="530"/>
      <c r="J7" s="1931"/>
    </row>
    <row r="8" spans="1:10" ht="15" customHeight="1" x14ac:dyDescent="0.25">
      <c r="A8" s="2660" t="s">
        <v>502</v>
      </c>
      <c r="B8" s="2662" t="s">
        <v>1813</v>
      </c>
      <c r="C8" s="2664" t="s">
        <v>1814</v>
      </c>
      <c r="D8" s="2662" t="s">
        <v>593</v>
      </c>
      <c r="E8" s="2662" t="s">
        <v>1815</v>
      </c>
      <c r="F8" s="2666" t="s">
        <v>523</v>
      </c>
      <c r="G8" s="2668" t="s">
        <v>1816</v>
      </c>
      <c r="H8" s="2669"/>
      <c r="I8" s="2664" t="s">
        <v>117</v>
      </c>
      <c r="J8" s="1937" t="s">
        <v>1817</v>
      </c>
    </row>
    <row r="9" spans="1:10" ht="29.25" thickBot="1" x14ac:dyDescent="0.3">
      <c r="A9" s="2661"/>
      <c r="B9" s="2663"/>
      <c r="C9" s="2665"/>
      <c r="D9" s="2663"/>
      <c r="E9" s="2663"/>
      <c r="F9" s="2667"/>
      <c r="G9" s="2062" t="s">
        <v>1818</v>
      </c>
      <c r="H9" s="2062" t="s">
        <v>1819</v>
      </c>
      <c r="I9" s="2665"/>
      <c r="J9" s="1938"/>
    </row>
    <row r="10" spans="1:10" x14ac:dyDescent="0.25">
      <c r="A10" s="2063">
        <v>1</v>
      </c>
      <c r="B10" s="2064" t="s">
        <v>1820</v>
      </c>
      <c r="C10" s="2065"/>
      <c r="D10" s="2066"/>
      <c r="E10" s="2067"/>
      <c r="F10" s="2068">
        <f>MROUND(SUM(F12:F23),100)</f>
        <v>114900</v>
      </c>
      <c r="G10" s="2068">
        <f>MROUND(SUM(G12:G23),100)</f>
        <v>114900</v>
      </c>
      <c r="H10" s="2068">
        <f>SUM(H12:H23)</f>
        <v>0</v>
      </c>
      <c r="I10" s="2069"/>
      <c r="J10" s="1939">
        <v>955</v>
      </c>
    </row>
    <row r="11" spans="1:10" x14ac:dyDescent="0.25">
      <c r="A11" s="2070"/>
      <c r="B11" s="2071" t="s">
        <v>1821</v>
      </c>
      <c r="C11" s="2072"/>
      <c r="D11" s="531"/>
      <c r="E11" s="2073"/>
      <c r="F11" s="2074">
        <f>F13+F15+F17+F19+F21+F23</f>
        <v>24645.044970000003</v>
      </c>
      <c r="G11" s="2074">
        <f>G13+G15+G17+G19+G21+G23</f>
        <v>24645.044970000003</v>
      </c>
      <c r="H11" s="2074">
        <f>H13+H15+H17+H19+H21+H23</f>
        <v>0</v>
      </c>
      <c r="I11" s="2069"/>
      <c r="J11" s="1940"/>
    </row>
    <row r="12" spans="1:10" ht="30" customHeight="1" x14ac:dyDescent="0.25">
      <c r="A12" s="2075" t="s">
        <v>452</v>
      </c>
      <c r="B12" s="532" t="s">
        <v>1822</v>
      </c>
      <c r="C12" s="2076"/>
      <c r="D12" s="2077" t="s">
        <v>1823</v>
      </c>
      <c r="E12" s="2069">
        <f>1900.53*57</f>
        <v>108330.20999999999</v>
      </c>
      <c r="F12" s="2078">
        <f>_xlfn.CEILING.MATH(C12*E12,100)</f>
        <v>0</v>
      </c>
      <c r="G12" s="2078">
        <f>F12</f>
        <v>0</v>
      </c>
      <c r="H12" s="2078"/>
      <c r="I12" s="2069"/>
      <c r="J12" s="1941"/>
    </row>
    <row r="13" spans="1:10" x14ac:dyDescent="0.25">
      <c r="A13" s="2075"/>
      <c r="B13" s="532" t="s">
        <v>1824</v>
      </c>
      <c r="C13" s="2077">
        <v>0.27300000000000002</v>
      </c>
      <c r="D13" s="2077"/>
      <c r="E13" s="2069"/>
      <c r="F13" s="2078">
        <f>CEILING(F12*C13,100)</f>
        <v>0</v>
      </c>
      <c r="G13" s="2078">
        <f t="shared" ref="G13:G23" si="0">F13</f>
        <v>0</v>
      </c>
      <c r="H13" s="2078"/>
      <c r="I13" s="2069"/>
      <c r="J13" s="1941"/>
    </row>
    <row r="14" spans="1:10" ht="30" x14ac:dyDescent="0.25">
      <c r="A14" s="2075" t="s">
        <v>454</v>
      </c>
      <c r="B14" s="532" t="s">
        <v>1825</v>
      </c>
      <c r="C14" s="2079"/>
      <c r="D14" s="2060" t="s">
        <v>1823</v>
      </c>
      <c r="E14" s="2069">
        <f>1742.15*57</f>
        <v>99302.55</v>
      </c>
      <c r="F14" s="2078">
        <f>_xlfn.CEILING.MATH(C14*E14,100)</f>
        <v>0</v>
      </c>
      <c r="G14" s="2078">
        <f t="shared" si="0"/>
        <v>0</v>
      </c>
      <c r="H14" s="2078"/>
      <c r="I14" s="2069"/>
      <c r="J14" s="1941"/>
    </row>
    <row r="15" spans="1:10" x14ac:dyDescent="0.25">
      <c r="A15" s="2075"/>
      <c r="B15" s="532" t="s">
        <v>1824</v>
      </c>
      <c r="C15" s="2077">
        <v>0.27300000000000002</v>
      </c>
      <c r="D15" s="2077"/>
      <c r="E15" s="2069"/>
      <c r="F15" s="2078">
        <f>F14*C15</f>
        <v>0</v>
      </c>
      <c r="G15" s="2078">
        <f t="shared" si="0"/>
        <v>0</v>
      </c>
      <c r="H15" s="2078"/>
      <c r="I15" s="2069"/>
      <c r="J15" s="1941"/>
    </row>
    <row r="16" spans="1:10" ht="30" x14ac:dyDescent="0.25">
      <c r="A16" s="2075" t="s">
        <v>455</v>
      </c>
      <c r="B16" s="532" t="s">
        <v>1826</v>
      </c>
      <c r="C16" s="2079"/>
      <c r="D16" s="2060" t="s">
        <v>1823</v>
      </c>
      <c r="E16" s="2069">
        <f>1583.77*57</f>
        <v>90274.89</v>
      </c>
      <c r="F16" s="2078">
        <f>_xlfn.CEILING.MATH(C16*E16,100)</f>
        <v>0</v>
      </c>
      <c r="G16" s="2078">
        <f t="shared" si="0"/>
        <v>0</v>
      </c>
      <c r="H16" s="2078"/>
      <c r="I16" s="2069"/>
      <c r="J16" s="1941"/>
    </row>
    <row r="17" spans="1:10" x14ac:dyDescent="0.25">
      <c r="A17" s="2075"/>
      <c r="B17" s="532" t="s">
        <v>1824</v>
      </c>
      <c r="C17" s="2077">
        <v>0.27300000000000002</v>
      </c>
      <c r="D17" s="2077"/>
      <c r="E17" s="2069"/>
      <c r="F17" s="2078">
        <f>F16*C17</f>
        <v>0</v>
      </c>
      <c r="G17" s="2078">
        <f t="shared" si="0"/>
        <v>0</v>
      </c>
      <c r="H17" s="2078"/>
      <c r="I17" s="2069"/>
      <c r="J17" s="1941"/>
    </row>
    <row r="18" spans="1:10" x14ac:dyDescent="0.25">
      <c r="A18" s="2075" t="s">
        <v>457</v>
      </c>
      <c r="B18" s="532" t="s">
        <v>1827</v>
      </c>
      <c r="C18" s="2079"/>
      <c r="D18" s="2060" t="s">
        <v>1823</v>
      </c>
      <c r="E18" s="2069">
        <f>1583.77*57</f>
        <v>90274.89</v>
      </c>
      <c r="F18" s="2078">
        <f>_xlfn.CEILING.MATH(C18*E18,100)</f>
        <v>0</v>
      </c>
      <c r="G18" s="2078">
        <f t="shared" si="0"/>
        <v>0</v>
      </c>
      <c r="H18" s="2078"/>
      <c r="I18" s="2069"/>
      <c r="J18" s="1941"/>
    </row>
    <row r="19" spans="1:10" x14ac:dyDescent="0.25">
      <c r="A19" s="2075"/>
      <c r="B19" s="532" t="s">
        <v>1824</v>
      </c>
      <c r="C19" s="2077">
        <v>0.27300000000000002</v>
      </c>
      <c r="D19" s="2077"/>
      <c r="E19" s="2069"/>
      <c r="F19" s="2078">
        <f>F18*C19</f>
        <v>0</v>
      </c>
      <c r="G19" s="2078">
        <f t="shared" si="0"/>
        <v>0</v>
      </c>
      <c r="H19" s="2078"/>
      <c r="I19" s="2069"/>
      <c r="J19" s="1941"/>
    </row>
    <row r="20" spans="1:10" x14ac:dyDescent="0.25">
      <c r="A20" s="2075" t="s">
        <v>459</v>
      </c>
      <c r="B20" s="532" t="s">
        <v>1828</v>
      </c>
      <c r="C20" s="2079"/>
      <c r="D20" s="2060" t="s">
        <v>1823</v>
      </c>
      <c r="E20" s="2069">
        <f>1583.77*57</f>
        <v>90274.89</v>
      </c>
      <c r="F20" s="2078">
        <f>_xlfn.CEILING.MATH(C20*E20,100)</f>
        <v>0</v>
      </c>
      <c r="G20" s="2078">
        <f t="shared" si="0"/>
        <v>0</v>
      </c>
      <c r="H20" s="2078"/>
      <c r="I20" s="2069"/>
      <c r="J20" s="1941"/>
    </row>
    <row r="21" spans="1:10" x14ac:dyDescent="0.25">
      <c r="A21" s="2075"/>
      <c r="B21" s="532" t="s">
        <v>1824</v>
      </c>
      <c r="C21" s="2077">
        <v>0.27300000000000002</v>
      </c>
      <c r="D21" s="2077"/>
      <c r="E21" s="2069"/>
      <c r="F21" s="2078">
        <f>F20*C21</f>
        <v>0</v>
      </c>
      <c r="G21" s="2078">
        <f t="shared" si="0"/>
        <v>0</v>
      </c>
      <c r="H21" s="2078"/>
      <c r="I21" s="2069"/>
      <c r="J21" s="1941"/>
    </row>
    <row r="22" spans="1:10" x14ac:dyDescent="0.25">
      <c r="A22" s="2075" t="s">
        <v>461</v>
      </c>
      <c r="B22" s="532" t="s">
        <v>1829</v>
      </c>
      <c r="C22" s="2079">
        <v>1</v>
      </c>
      <c r="D22" s="2060" t="s">
        <v>1823</v>
      </c>
      <c r="E22" s="2069">
        <f>1583.77*57</f>
        <v>90274.89</v>
      </c>
      <c r="F22" s="2078">
        <f>C22*E22</f>
        <v>90274.89</v>
      </c>
      <c r="G22" s="2078">
        <f t="shared" si="0"/>
        <v>90274.89</v>
      </c>
      <c r="H22" s="2078"/>
      <c r="I22" s="2069"/>
      <c r="J22" s="1941"/>
    </row>
    <row r="23" spans="1:10" x14ac:dyDescent="0.25">
      <c r="A23" s="2075"/>
      <c r="B23" s="532" t="s">
        <v>1824</v>
      </c>
      <c r="C23" s="2077">
        <v>0.27300000000000002</v>
      </c>
      <c r="D23" s="2077"/>
      <c r="E23" s="2069"/>
      <c r="F23" s="2078">
        <f>F22*C23</f>
        <v>24645.044970000003</v>
      </c>
      <c r="G23" s="2078">
        <f t="shared" si="0"/>
        <v>24645.044970000003</v>
      </c>
      <c r="H23" s="2078"/>
      <c r="I23" s="2069"/>
      <c r="J23" s="1941"/>
    </row>
    <row r="24" spans="1:10" x14ac:dyDescent="0.25">
      <c r="A24" s="2070" t="s">
        <v>415</v>
      </c>
      <c r="B24" s="2080" t="s">
        <v>1830</v>
      </c>
      <c r="C24" s="2081"/>
      <c r="D24" s="2082"/>
      <c r="E24" s="2033"/>
      <c r="F24" s="2083">
        <f>F25+F28+F26</f>
        <v>0</v>
      </c>
      <c r="G24" s="2083">
        <f>G25+G28+G26</f>
        <v>0</v>
      </c>
      <c r="H24" s="2083">
        <v>0</v>
      </c>
      <c r="I24" s="2069"/>
      <c r="J24" s="1941"/>
    </row>
    <row r="25" spans="1:10" x14ac:dyDescent="0.25">
      <c r="A25" s="2084"/>
      <c r="B25" s="534" t="s">
        <v>1831</v>
      </c>
      <c r="C25" s="2085"/>
      <c r="D25" s="2086"/>
      <c r="E25" s="2033"/>
      <c r="F25" s="2087"/>
      <c r="G25" s="2087">
        <f>F25</f>
        <v>0</v>
      </c>
      <c r="H25" s="2088"/>
      <c r="I25" s="2069"/>
      <c r="J25" s="1942"/>
    </row>
    <row r="26" spans="1:10" x14ac:dyDescent="0.25">
      <c r="A26" s="2084"/>
      <c r="B26" s="534" t="s">
        <v>1832</v>
      </c>
      <c r="C26" s="2085"/>
      <c r="D26" s="2086"/>
      <c r="E26" s="2033"/>
      <c r="F26" s="2087"/>
      <c r="G26" s="2087">
        <f>F26</f>
        <v>0</v>
      </c>
      <c r="H26" s="2088"/>
      <c r="I26" s="2069"/>
      <c r="J26" s="1942"/>
    </row>
    <row r="27" spans="1:10" ht="33" customHeight="1" x14ac:dyDescent="0.25">
      <c r="A27" s="2084"/>
      <c r="B27" s="534" t="s">
        <v>1833</v>
      </c>
      <c r="C27" s="2085"/>
      <c r="D27" s="2082" t="s">
        <v>50</v>
      </c>
      <c r="E27" s="2033">
        <v>2500</v>
      </c>
      <c r="F27" s="2083">
        <f>C27*E27</f>
        <v>0</v>
      </c>
      <c r="G27" s="2087">
        <f>F27</f>
        <v>0</v>
      </c>
      <c r="H27" s="2088"/>
      <c r="I27" s="2069"/>
      <c r="J27" s="1942"/>
    </row>
    <row r="28" spans="1:10" x14ac:dyDescent="0.25">
      <c r="A28" s="2084"/>
      <c r="B28" s="534" t="s">
        <v>1834</v>
      </c>
      <c r="C28" s="2085"/>
      <c r="D28" s="2082" t="s">
        <v>50</v>
      </c>
      <c r="E28" s="2033"/>
      <c r="F28" s="2083"/>
      <c r="G28" s="2087">
        <f>F28</f>
        <v>0</v>
      </c>
      <c r="H28" s="2088"/>
      <c r="I28" s="2069"/>
      <c r="J28" s="1942"/>
    </row>
    <row r="29" spans="1:10" x14ac:dyDescent="0.25">
      <c r="A29" s="2070" t="s">
        <v>487</v>
      </c>
      <c r="B29" s="2080" t="s">
        <v>1835</v>
      </c>
      <c r="C29" s="2081"/>
      <c r="D29" s="2082" t="s">
        <v>50</v>
      </c>
      <c r="E29" s="2033">
        <v>800</v>
      </c>
      <c r="F29" s="2083">
        <f>C29*E29</f>
        <v>0</v>
      </c>
      <c r="G29" s="2083">
        <f t="shared" ref="G29:G36" si="1">F29</f>
        <v>0</v>
      </c>
      <c r="H29" s="2083">
        <v>0</v>
      </c>
      <c r="I29" s="2069"/>
      <c r="J29" s="1941"/>
    </row>
    <row r="30" spans="1:10" x14ac:dyDescent="0.25">
      <c r="A30" s="2070" t="s">
        <v>182</v>
      </c>
      <c r="B30" s="2080" t="s">
        <v>1836</v>
      </c>
      <c r="C30" s="2081"/>
      <c r="D30" s="2082" t="s">
        <v>50</v>
      </c>
      <c r="E30" s="2033"/>
      <c r="F30" s="2083"/>
      <c r="G30" s="2083">
        <f t="shared" si="1"/>
        <v>0</v>
      </c>
      <c r="H30" s="2083"/>
      <c r="I30" s="2069"/>
      <c r="J30" s="1941"/>
    </row>
    <row r="31" spans="1:10" ht="28.5" x14ac:dyDescent="0.25">
      <c r="A31" s="2070" t="s">
        <v>691</v>
      </c>
      <c r="B31" s="2080" t="s">
        <v>1837</v>
      </c>
      <c r="C31" s="2081"/>
      <c r="D31" s="2082"/>
      <c r="E31" s="2033"/>
      <c r="F31" s="2083">
        <f>SUM(F32:F33)</f>
        <v>0</v>
      </c>
      <c r="G31" s="2083">
        <f t="shared" si="1"/>
        <v>0</v>
      </c>
      <c r="H31" s="2083">
        <v>0</v>
      </c>
      <c r="I31" s="2069"/>
      <c r="J31" s="1941"/>
    </row>
    <row r="32" spans="1:10" x14ac:dyDescent="0.25">
      <c r="A32" s="2084"/>
      <c r="B32" s="534" t="s">
        <v>1837</v>
      </c>
      <c r="C32" s="2089"/>
      <c r="D32" s="2059" t="s">
        <v>397</v>
      </c>
      <c r="E32" s="536" t="e">
        <f>F32/C32</f>
        <v>#DIV/0!</v>
      </c>
      <c r="F32" s="2087"/>
      <c r="G32" s="2087">
        <f t="shared" si="1"/>
        <v>0</v>
      </c>
      <c r="H32" s="2088"/>
      <c r="I32" s="2069"/>
      <c r="J32" s="1942"/>
    </row>
    <row r="33" spans="1:10" x14ac:dyDescent="0.25">
      <c r="A33" s="2090"/>
      <c r="B33" s="534" t="s">
        <v>1838</v>
      </c>
      <c r="C33" s="2089"/>
      <c r="D33" s="2059" t="s">
        <v>397</v>
      </c>
      <c r="E33" s="536" t="e">
        <f>F33/C33</f>
        <v>#DIV/0!</v>
      </c>
      <c r="F33" s="2087"/>
      <c r="G33" s="2087">
        <f t="shared" si="1"/>
        <v>0</v>
      </c>
      <c r="H33" s="534"/>
      <c r="I33" s="2069"/>
      <c r="J33" s="1942"/>
    </row>
    <row r="34" spans="1:10" x14ac:dyDescent="0.25">
      <c r="A34" s="2070" t="s">
        <v>729</v>
      </c>
      <c r="B34" s="2080" t="s">
        <v>1836</v>
      </c>
      <c r="C34" s="2089"/>
      <c r="D34" s="2082" t="s">
        <v>397</v>
      </c>
      <c r="E34" s="2033"/>
      <c r="F34" s="2083"/>
      <c r="G34" s="2083">
        <f t="shared" si="1"/>
        <v>0</v>
      </c>
      <c r="H34" s="2083">
        <v>0</v>
      </c>
      <c r="I34" s="2069"/>
      <c r="J34" s="1941"/>
    </row>
    <row r="35" spans="1:10" ht="22.5" customHeight="1" x14ac:dyDescent="0.25">
      <c r="A35" s="2070" t="s">
        <v>1839</v>
      </c>
      <c r="B35" s="2080" t="s">
        <v>1840</v>
      </c>
      <c r="C35" s="2081"/>
      <c r="D35" s="2082"/>
      <c r="E35" s="2033"/>
      <c r="F35" s="2083">
        <f>CEILING(F36,100)</f>
        <v>0</v>
      </c>
      <c r="G35" s="2083">
        <f t="shared" si="1"/>
        <v>0</v>
      </c>
      <c r="H35" s="2083">
        <v>0</v>
      </c>
      <c r="I35" s="2069"/>
      <c r="J35" s="1941"/>
    </row>
    <row r="36" spans="1:10" x14ac:dyDescent="0.25">
      <c r="A36" s="2091"/>
      <c r="B36" s="2090" t="s">
        <v>1841</v>
      </c>
      <c r="C36" s="2092"/>
      <c r="D36" s="1878" t="s">
        <v>1842</v>
      </c>
      <c r="E36" s="2069">
        <v>3023.16</v>
      </c>
      <c r="F36" s="2078">
        <f>E36*C36</f>
        <v>0</v>
      </c>
      <c r="G36" s="2078">
        <f t="shared" si="1"/>
        <v>0</v>
      </c>
      <c r="H36" s="2090"/>
      <c r="I36" s="2069"/>
      <c r="J36" s="1942"/>
    </row>
    <row r="37" spans="1:10" ht="15.75" thickBot="1" x14ac:dyDescent="0.3">
      <c r="A37" s="2093"/>
      <c r="B37" s="2094" t="s">
        <v>44</v>
      </c>
      <c r="C37" s="2095"/>
      <c r="D37" s="2096"/>
      <c r="E37" s="2062"/>
      <c r="F37" s="2097">
        <f>F10+F24+F29+F31+F34+F35+F30</f>
        <v>114900</v>
      </c>
      <c r="G37" s="2097">
        <f>G10+G24+G29+G31+G34+G35+G30</f>
        <v>114900</v>
      </c>
      <c r="H37" s="2097">
        <f>H35+H34+H31+H29++H24++H10</f>
        <v>0</v>
      </c>
      <c r="I37" s="2098"/>
      <c r="J37" s="1943"/>
    </row>
    <row r="38" spans="1:10" ht="15.75" thickBot="1" x14ac:dyDescent="0.3">
      <c r="A38" s="2099"/>
      <c r="B38" s="2100"/>
      <c r="C38" s="2101"/>
      <c r="D38" s="2102"/>
      <c r="E38" s="2103"/>
      <c r="F38" s="2104"/>
      <c r="G38" s="2104"/>
      <c r="H38" s="2104"/>
      <c r="I38" s="2103"/>
    </row>
    <row r="39" spans="1:10" x14ac:dyDescent="0.25">
      <c r="A39" s="2105" t="s">
        <v>34</v>
      </c>
      <c r="B39" s="2106" t="s">
        <v>1843</v>
      </c>
      <c r="C39" s="2107" t="s">
        <v>1000</v>
      </c>
      <c r="D39" s="2102"/>
      <c r="E39" s="2102"/>
      <c r="F39" s="2104"/>
      <c r="G39" s="2104"/>
      <c r="H39" s="2104"/>
      <c r="I39" s="2103"/>
    </row>
    <row r="40" spans="1:10" x14ac:dyDescent="0.25">
      <c r="A40" s="2108">
        <v>222</v>
      </c>
      <c r="B40" s="2109">
        <v>922</v>
      </c>
      <c r="C40" s="2110">
        <f>G35</f>
        <v>0</v>
      </c>
      <c r="D40" s="2102"/>
      <c r="E40" s="2102"/>
      <c r="F40" s="2104"/>
      <c r="G40" s="2104"/>
      <c r="H40" s="2104"/>
      <c r="I40" s="2103"/>
    </row>
    <row r="41" spans="1:10" x14ac:dyDescent="0.25">
      <c r="A41" s="2108">
        <v>226</v>
      </c>
      <c r="B41" s="2109">
        <v>954</v>
      </c>
      <c r="C41" s="2110">
        <f>G27</f>
        <v>0</v>
      </c>
      <c r="D41" s="2102"/>
      <c r="E41" s="2102"/>
      <c r="F41" s="2104"/>
      <c r="G41" s="2104"/>
      <c r="H41" s="2104"/>
      <c r="I41" s="2103"/>
    </row>
    <row r="42" spans="1:10" x14ac:dyDescent="0.25">
      <c r="A42" s="2108">
        <v>226</v>
      </c>
      <c r="B42" s="2109">
        <v>955</v>
      </c>
      <c r="C42" s="2110">
        <f>G10</f>
        <v>114900</v>
      </c>
      <c r="D42" s="2102"/>
      <c r="E42" s="2102"/>
      <c r="F42" s="2104"/>
      <c r="G42" s="2104"/>
      <c r="H42" s="2104"/>
      <c r="I42" s="2103"/>
    </row>
    <row r="43" spans="1:10" x14ac:dyDescent="0.25">
      <c r="A43" s="2108">
        <v>290</v>
      </c>
      <c r="B43" s="2060">
        <v>963</v>
      </c>
      <c r="C43" s="2110">
        <f>G31</f>
        <v>0</v>
      </c>
      <c r="D43" s="2102"/>
      <c r="E43" s="2102"/>
      <c r="F43" s="2104"/>
      <c r="G43" s="2104"/>
      <c r="H43" s="2104"/>
      <c r="I43" s="2103"/>
    </row>
    <row r="44" spans="1:10" x14ac:dyDescent="0.25">
      <c r="A44" s="2108">
        <v>310</v>
      </c>
      <c r="B44" s="2109">
        <v>971</v>
      </c>
      <c r="C44" s="2110">
        <f>G34+G30</f>
        <v>0</v>
      </c>
      <c r="D44" s="2102"/>
      <c r="E44" s="2102"/>
      <c r="F44" s="2104"/>
      <c r="G44" s="2104"/>
      <c r="H44" s="2104"/>
      <c r="I44" s="2103"/>
    </row>
    <row r="45" spans="1:10" x14ac:dyDescent="0.25">
      <c r="A45" s="2108">
        <v>340</v>
      </c>
      <c r="B45" s="2109">
        <v>981</v>
      </c>
      <c r="C45" s="2110">
        <f>G24</f>
        <v>0</v>
      </c>
      <c r="D45" s="2102"/>
      <c r="E45" s="2102"/>
      <c r="F45" s="2104"/>
      <c r="G45" s="2104"/>
      <c r="H45" s="2104"/>
      <c r="I45" s="2103"/>
    </row>
    <row r="46" spans="1:10" ht="15.75" thickBot="1" x14ac:dyDescent="0.3">
      <c r="A46" s="2111">
        <v>340</v>
      </c>
      <c r="B46" s="2112">
        <v>982</v>
      </c>
      <c r="C46" s="2113">
        <f>G29</f>
        <v>0</v>
      </c>
      <c r="D46" s="2102"/>
      <c r="E46" s="2102"/>
      <c r="F46" s="2104"/>
      <c r="G46" s="2104"/>
      <c r="H46" s="2104"/>
      <c r="I46" s="2103"/>
    </row>
    <row r="47" spans="1:10" x14ac:dyDescent="0.25">
      <c r="A47" s="2114"/>
      <c r="B47" s="2115"/>
      <c r="C47" s="2116">
        <f>SUM(C40:C46)</f>
        <v>114900</v>
      </c>
      <c r="D47" s="2102"/>
      <c r="E47" s="2102"/>
      <c r="F47" s="2104"/>
      <c r="G47" s="2104"/>
      <c r="H47" s="2104"/>
      <c r="I47" s="2103"/>
    </row>
    <row r="48" spans="1:10" x14ac:dyDescent="0.25">
      <c r="A48" s="2657"/>
      <c r="B48" s="2657"/>
      <c r="E48" s="1948"/>
      <c r="I48" s="1948"/>
      <c r="J48" s="1950"/>
    </row>
    <row r="49" spans="1:10" x14ac:dyDescent="0.25">
      <c r="A49" s="2657"/>
      <c r="B49" s="2657"/>
      <c r="J49" s="1950"/>
    </row>
    <row r="50" spans="1:10" x14ac:dyDescent="0.25">
      <c r="J50" s="1950"/>
    </row>
    <row r="51" spans="1:10" x14ac:dyDescent="0.25">
      <c r="J51" s="1951"/>
    </row>
  </sheetData>
  <customSheetViews>
    <customSheetView guid="{30716F4C-E2EB-4CBA-BC4C-E3731007C035}" topLeftCell="A25">
      <selection activeCell="F45" sqref="F45"/>
      <pageMargins left="0.7" right="0.7" top="0.75" bottom="0.75" header="0.3" footer="0.3"/>
      <pageSetup paperSize="9" orientation="portrait" horizontalDpi="180" verticalDpi="180" r:id="rId1"/>
    </customSheetView>
    <customSheetView guid="{4660ED57-C31A-43C4-A05C-DF263EC238D0}" topLeftCell="A25">
      <selection activeCell="F45" sqref="F45"/>
      <pageMargins left="0.7" right="0.7" top="0.75" bottom="0.75" header="0.3" footer="0.3"/>
      <pageSetup paperSize="9" orientation="portrait" horizontalDpi="180" verticalDpi="180" r:id="rId2"/>
    </customSheetView>
    <customSheetView guid="{0E06F122-7DC3-4CE3-AFC9-AD85662B9271}" topLeftCell="A25">
      <selection activeCell="F45" sqref="F45"/>
      <pageMargins left="0.7" right="0.7" top="0.75" bottom="0.75" header="0.3" footer="0.3"/>
      <pageSetup paperSize="9" orientation="portrait" horizontalDpi="180" verticalDpi="180" r:id="rId3"/>
    </customSheetView>
  </customSheetViews>
  <mergeCells count="12">
    <mergeCell ref="A48:B48"/>
    <mergeCell ref="A49:B49"/>
    <mergeCell ref="A1:I1"/>
    <mergeCell ref="A2:I2"/>
    <mergeCell ref="A8:A9"/>
    <mergeCell ref="B8:B9"/>
    <mergeCell ref="C8:C9"/>
    <mergeCell ref="D8:D9"/>
    <mergeCell ref="E8:E9"/>
    <mergeCell ref="F8:F9"/>
    <mergeCell ref="G8:H8"/>
    <mergeCell ref="I8:I9"/>
  </mergeCells>
  <pageMargins left="0.7" right="0.7" top="0.75" bottom="0.75" header="0.3" footer="0.3"/>
  <pageSetup paperSize="9" orientation="portrait" horizontalDpi="180" verticalDpi="180"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35"/>
  <sheetViews>
    <sheetView workbookViewId="0">
      <selection activeCell="F22" sqref="F22"/>
    </sheetView>
  </sheetViews>
  <sheetFormatPr defaultRowHeight="12.75" x14ac:dyDescent="0.2"/>
  <cols>
    <col min="1" max="1" width="13.7109375" customWidth="1"/>
    <col min="2" max="4" width="16.42578125" customWidth="1"/>
    <col min="5" max="5" width="13.28515625" customWidth="1"/>
    <col min="6" max="6" width="13" customWidth="1"/>
  </cols>
  <sheetData>
    <row r="1" spans="1:5" ht="49.5" customHeight="1" x14ac:dyDescent="0.25">
      <c r="A1" s="2670" t="s">
        <v>1701</v>
      </c>
      <c r="B1" s="2670"/>
      <c r="C1" s="2670"/>
      <c r="D1" s="2670"/>
      <c r="E1" s="2670"/>
    </row>
    <row r="2" spans="1:5" ht="22.5" customHeight="1" x14ac:dyDescent="0.25">
      <c r="A2" s="1756" t="s">
        <v>1698</v>
      </c>
    </row>
    <row r="3" spans="1:5" ht="18" customHeight="1" x14ac:dyDescent="0.25">
      <c r="A3" s="1757" t="s">
        <v>1699</v>
      </c>
      <c r="B3" s="1756"/>
      <c r="C3" s="1756"/>
      <c r="D3" s="1756"/>
    </row>
    <row r="4" spans="1:5" ht="13.5" customHeight="1" x14ac:dyDescent="0.25">
      <c r="A4" s="1728"/>
      <c r="B4" s="1728"/>
      <c r="C4" s="1728"/>
      <c r="D4" s="1728"/>
    </row>
    <row r="5" spans="1:5" ht="25.5" x14ac:dyDescent="0.2">
      <c r="A5" s="1758" t="s">
        <v>1700</v>
      </c>
      <c r="B5" s="1764"/>
      <c r="C5" s="1764"/>
      <c r="D5" s="1764"/>
      <c r="E5" s="1759" t="s">
        <v>594</v>
      </c>
    </row>
    <row r="6" spans="1:5" ht="15.75" customHeight="1" x14ac:dyDescent="0.2">
      <c r="A6" s="1760">
        <v>925</v>
      </c>
      <c r="B6" s="1765"/>
      <c r="C6" s="1765"/>
      <c r="D6" s="1765"/>
      <c r="E6" s="1761">
        <f t="shared" ref="E6:E11" si="0">SUM(B6:D6)</f>
        <v>0</v>
      </c>
    </row>
    <row r="7" spans="1:5" ht="15.75" customHeight="1" x14ac:dyDescent="0.2">
      <c r="A7" s="1760">
        <v>931</v>
      </c>
      <c r="B7" s="1765"/>
      <c r="C7" s="1765"/>
      <c r="D7" s="1765"/>
      <c r="E7" s="1761">
        <f t="shared" si="0"/>
        <v>0</v>
      </c>
    </row>
    <row r="8" spans="1:5" ht="15.75" customHeight="1" x14ac:dyDescent="0.2">
      <c r="A8" s="1760">
        <v>942</v>
      </c>
      <c r="B8" s="1765"/>
      <c r="C8" s="1765"/>
      <c r="D8" s="1765"/>
      <c r="E8" s="1761">
        <f t="shared" si="0"/>
        <v>0</v>
      </c>
    </row>
    <row r="9" spans="1:5" ht="15.75" customHeight="1" x14ac:dyDescent="0.2">
      <c r="A9" s="1760">
        <v>941</v>
      </c>
      <c r="B9" s="1765"/>
      <c r="C9" s="1765"/>
      <c r="D9" s="1765"/>
      <c r="E9" s="1761">
        <f t="shared" si="0"/>
        <v>0</v>
      </c>
    </row>
    <row r="10" spans="1:5" ht="15.75" customHeight="1" x14ac:dyDescent="0.2">
      <c r="A10" s="1760">
        <v>971</v>
      </c>
      <c r="B10" s="1765"/>
      <c r="C10" s="1765"/>
      <c r="D10" s="1765"/>
      <c r="E10" s="1761">
        <f t="shared" si="0"/>
        <v>0</v>
      </c>
    </row>
    <row r="11" spans="1:5" ht="15.75" customHeight="1" x14ac:dyDescent="0.2">
      <c r="A11" s="1760">
        <v>981</v>
      </c>
      <c r="B11" s="1765"/>
      <c r="C11" s="1765"/>
      <c r="D11" s="1765"/>
      <c r="E11" s="1761">
        <f t="shared" si="0"/>
        <v>0</v>
      </c>
    </row>
    <row r="12" spans="1:5" ht="15.75" customHeight="1" x14ac:dyDescent="0.2">
      <c r="A12" s="1759" t="s">
        <v>44</v>
      </c>
      <c r="B12" s="1762">
        <f>SUM(B6:B11)</f>
        <v>0</v>
      </c>
      <c r="C12" s="1762">
        <f>SUM(C6:C11)</f>
        <v>0</v>
      </c>
      <c r="D12" s="1762">
        <f>SUM(D6:D11)</f>
        <v>0</v>
      </c>
      <c r="E12" s="1763">
        <f>SUM(E6:E11)</f>
        <v>0</v>
      </c>
    </row>
    <row r="13" spans="1:5" ht="13.5" customHeight="1" x14ac:dyDescent="0.25">
      <c r="A13" s="1728"/>
      <c r="B13" s="1728"/>
      <c r="C13" s="1728"/>
      <c r="D13" s="1728"/>
    </row>
    <row r="14" spans="1:5" ht="13.5" customHeight="1" x14ac:dyDescent="0.25">
      <c r="A14" s="1728"/>
      <c r="B14" s="1728"/>
      <c r="C14" s="1728"/>
      <c r="D14" s="1728"/>
      <c r="E14" s="701"/>
    </row>
    <row r="15" spans="1:5" ht="15.75" x14ac:dyDescent="0.25">
      <c r="A15" s="1728" t="s">
        <v>1258</v>
      </c>
      <c r="B15" s="701"/>
      <c r="C15" s="701"/>
    </row>
    <row r="16" spans="1:5" ht="15.75" x14ac:dyDescent="0.25">
      <c r="A16" s="1728" t="s">
        <v>1259</v>
      </c>
      <c r="B16" s="701"/>
      <c r="C16" s="701"/>
    </row>
    <row r="18" spans="2:6" x14ac:dyDescent="0.2">
      <c r="F18" s="701"/>
    </row>
    <row r="19" spans="2:6" x14ac:dyDescent="0.2">
      <c r="B19" s="701"/>
    </row>
    <row r="21" spans="2:6" x14ac:dyDescent="0.2">
      <c r="B21" s="701"/>
      <c r="C21" s="701"/>
    </row>
    <row r="23" spans="2:6" x14ac:dyDescent="0.2">
      <c r="B23" s="701"/>
      <c r="C23" s="701"/>
    </row>
    <row r="25" spans="2:6" x14ac:dyDescent="0.2">
      <c r="B25" s="701"/>
      <c r="C25" s="701"/>
    </row>
    <row r="26" spans="2:6" x14ac:dyDescent="0.2">
      <c r="B26" s="701"/>
      <c r="C26" s="701"/>
    </row>
    <row r="33" spans="2:2" x14ac:dyDescent="0.2">
      <c r="B33" s="701"/>
    </row>
    <row r="34" spans="2:2" x14ac:dyDescent="0.2">
      <c r="B34" s="701"/>
    </row>
    <row r="35" spans="2:2" x14ac:dyDescent="0.2">
      <c r="B35" s="701"/>
    </row>
  </sheetData>
  <customSheetViews>
    <customSheetView guid="{30716F4C-E2EB-4CBA-BC4C-E3731007C035}">
      <selection activeCell="P31" sqref="P31"/>
      <pageMargins left="0.7" right="0.7" top="0.75" bottom="0.75" header="0.3" footer="0.3"/>
    </customSheetView>
    <customSheetView guid="{4660ED57-C31A-43C4-A05C-DF263EC238D0}">
      <selection activeCell="P31" sqref="P31"/>
      <pageMargins left="0.7" right="0.7" top="0.75" bottom="0.75" header="0.3" footer="0.3"/>
    </customSheetView>
    <customSheetView guid="{B72699BC-299D-42B7-A978-9B23F399AA23}">
      <selection activeCell="B4" sqref="B4:B11"/>
      <pageMargins left="0.7" right="0.7" top="0.75" bottom="0.75" header="0.3" footer="0.3"/>
    </customSheetView>
    <customSheetView guid="{0E06F122-7DC3-4CE3-AFC9-AD85662B9271}">
      <selection activeCell="P31" sqref="P31"/>
      <pageMargins left="0.7" right="0.7" top="0.75" bottom="0.75" header="0.3" footer="0.3"/>
    </customSheetView>
  </customSheetViews>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8"/>
  <sheetViews>
    <sheetView view="pageBreakPreview" topLeftCell="A2" zoomScale="70" zoomScaleNormal="100" zoomScaleSheetLayoutView="70" workbookViewId="0">
      <pane xSplit="3" ySplit="9" topLeftCell="D61" activePane="bottomRight" state="frozen"/>
      <selection activeCell="A2" sqref="A2"/>
      <selection pane="topRight" activeCell="D2" sqref="D2"/>
      <selection pane="bottomLeft" activeCell="A11" sqref="A11"/>
      <selection pane="bottomRight" activeCell="D93" sqref="D93"/>
    </sheetView>
  </sheetViews>
  <sheetFormatPr defaultColWidth="9.140625" defaultRowHeight="15" x14ac:dyDescent="0.25"/>
  <cols>
    <col min="1" max="1" width="50.85546875" style="911" customWidth="1"/>
    <col min="2" max="2" width="9.140625" style="911"/>
    <col min="3" max="3" width="14.7109375" style="911" customWidth="1"/>
    <col min="4" max="4" width="18.140625" style="911" customWidth="1"/>
    <col min="5" max="5" width="21" style="911" customWidth="1"/>
    <col min="6" max="6" width="18.140625" style="911" customWidth="1"/>
    <col min="7" max="7" width="18" style="911" customWidth="1"/>
    <col min="8" max="8" width="20.28515625" style="911" customWidth="1"/>
    <col min="9" max="9" width="18" style="911" customWidth="1"/>
    <col min="10" max="10" width="19.28515625" style="911" customWidth="1"/>
    <col min="11" max="11" width="20.7109375" style="911" customWidth="1"/>
    <col min="12" max="12" width="18.28515625" style="911" customWidth="1"/>
    <col min="13" max="13" width="13" style="910" customWidth="1"/>
    <col min="14" max="14" width="18" style="910" customWidth="1"/>
    <col min="15" max="15" width="104.28515625" style="911" customWidth="1"/>
    <col min="16" max="16" width="18.85546875" style="910" customWidth="1"/>
    <col min="17" max="17" width="17.7109375" style="911" customWidth="1"/>
    <col min="18" max="18" width="16.28515625" style="911" customWidth="1"/>
    <col min="19" max="19" width="15.28515625" style="911" customWidth="1"/>
    <col min="20" max="20" width="15.42578125" style="911" customWidth="1"/>
    <col min="21" max="21" width="15.7109375" style="911" customWidth="1"/>
    <col min="22" max="22" width="16" style="911" customWidth="1"/>
    <col min="23" max="25" width="18.28515625" style="911" customWidth="1"/>
    <col min="26" max="26" width="18.42578125" style="911" customWidth="1"/>
    <col min="27" max="27" width="11.5703125" style="911" customWidth="1"/>
    <col min="28" max="16384" width="9.140625" style="911"/>
  </cols>
  <sheetData>
    <row r="1" spans="1:23" ht="15.75" hidden="1" thickBot="1" x14ac:dyDescent="0.3">
      <c r="A1" s="909"/>
      <c r="B1" s="909"/>
      <c r="C1" s="909"/>
      <c r="D1" s="909"/>
      <c r="E1" s="909"/>
      <c r="F1" s="909"/>
      <c r="G1" s="909"/>
      <c r="H1" s="909"/>
      <c r="I1" s="909"/>
      <c r="J1" s="909"/>
      <c r="K1" s="909"/>
      <c r="L1" s="909"/>
    </row>
    <row r="2" spans="1:23" ht="16.5" x14ac:dyDescent="0.25">
      <c r="A2" s="2180" t="s">
        <v>1338</v>
      </c>
      <c r="B2" s="2180"/>
      <c r="C2" s="2180"/>
      <c r="D2" s="2180"/>
      <c r="E2" s="2180"/>
      <c r="F2" s="2180"/>
      <c r="G2" s="2180"/>
      <c r="H2" s="2180"/>
      <c r="I2" s="2180"/>
      <c r="J2" s="2180"/>
      <c r="K2" s="2180"/>
      <c r="L2" s="2180"/>
      <c r="M2" s="2180"/>
      <c r="N2" s="2180"/>
      <c r="P2" s="2191" t="s">
        <v>1554</v>
      </c>
      <c r="Q2" s="2187"/>
      <c r="R2" s="2187"/>
      <c r="S2" s="2187" t="s">
        <v>1396</v>
      </c>
      <c r="T2" s="2187"/>
      <c r="U2" s="2188"/>
    </row>
    <row r="3" spans="1:23" ht="18.75" x14ac:dyDescent="0.3">
      <c r="A3" s="2181" t="s">
        <v>1339</v>
      </c>
      <c r="B3" s="2181"/>
      <c r="C3" s="2181"/>
      <c r="D3" s="2181"/>
      <c r="E3" s="2181"/>
      <c r="F3" s="2181"/>
      <c r="G3" s="2181"/>
      <c r="H3" s="2181"/>
      <c r="I3" s="2181"/>
      <c r="J3" s="2181"/>
      <c r="K3" s="2181"/>
      <c r="L3" s="2181"/>
      <c r="M3" s="2181"/>
      <c r="N3" s="2181"/>
      <c r="P3" s="1080">
        <v>2022</v>
      </c>
      <c r="Q3" s="976">
        <v>2023</v>
      </c>
      <c r="R3" s="976">
        <v>2024</v>
      </c>
      <c r="S3" s="1081">
        <v>2022</v>
      </c>
      <c r="T3" s="976">
        <v>2023</v>
      </c>
      <c r="U3" s="1082">
        <v>2024</v>
      </c>
    </row>
    <row r="4" spans="1:23" ht="18.75" x14ac:dyDescent="0.25">
      <c r="A4" s="2182" t="str">
        <f>'Титул ПФХД'!A22</f>
        <v>Муниципальное бюджетное учреждение дополнительного образования  "Станция детского и юношеского туризма и экскурсий"</v>
      </c>
      <c r="B4" s="2182"/>
      <c r="C4" s="2182"/>
      <c r="D4" s="2182"/>
      <c r="E4" s="2182"/>
      <c r="F4" s="2182"/>
      <c r="G4" s="2182"/>
      <c r="H4" s="2182"/>
      <c r="I4" s="2182"/>
      <c r="J4" s="2182"/>
      <c r="K4" s="2182"/>
      <c r="L4" s="2182"/>
      <c r="M4" s="2182"/>
      <c r="N4" s="2182"/>
      <c r="O4" s="1083" t="s">
        <v>1555</v>
      </c>
      <c r="P4" s="1084">
        <v>70726700</v>
      </c>
      <c r="Q4" s="1085">
        <v>67555100</v>
      </c>
      <c r="R4" s="1085">
        <v>65869600</v>
      </c>
      <c r="S4" s="1085">
        <f>P4-D19</f>
        <v>0</v>
      </c>
      <c r="T4" s="1085">
        <f>Q4-G19</f>
        <v>0</v>
      </c>
      <c r="U4" s="1086">
        <f>R4-J19</f>
        <v>0</v>
      </c>
    </row>
    <row r="5" spans="1:23" x14ac:dyDescent="0.25">
      <c r="B5" s="912"/>
      <c r="C5" s="912"/>
      <c r="D5" s="910"/>
      <c r="E5" s="910"/>
      <c r="F5" s="910"/>
      <c r="G5" s="910"/>
      <c r="H5" s="910"/>
      <c r="I5" s="910"/>
      <c r="J5" s="910"/>
      <c r="K5" s="910"/>
      <c r="L5" s="910"/>
      <c r="O5" s="1083" t="s">
        <v>1556</v>
      </c>
      <c r="P5" s="1084">
        <v>2183300</v>
      </c>
      <c r="Q5" s="1085">
        <v>1633000</v>
      </c>
      <c r="R5" s="1085">
        <v>1633000</v>
      </c>
      <c r="S5" s="1085">
        <f>P5-E13</f>
        <v>0</v>
      </c>
      <c r="T5" s="1085">
        <f>Q5-H13</f>
        <v>0</v>
      </c>
      <c r="U5" s="1086">
        <f>R5-K13</f>
        <v>0</v>
      </c>
    </row>
    <row r="6" spans="1:23" x14ac:dyDescent="0.25">
      <c r="A6" s="2183" t="s">
        <v>46</v>
      </c>
      <c r="B6" s="2183" t="s">
        <v>1340</v>
      </c>
      <c r="C6" s="2184" t="s">
        <v>1341</v>
      </c>
      <c r="D6" s="2183" t="s">
        <v>1342</v>
      </c>
      <c r="E6" s="2183"/>
      <c r="F6" s="2183"/>
      <c r="G6" s="2183"/>
      <c r="H6" s="2183"/>
      <c r="I6" s="2183"/>
      <c r="J6" s="2183"/>
      <c r="K6" s="2183"/>
      <c r="L6" s="2183"/>
      <c r="M6" s="2183"/>
      <c r="N6" s="2183"/>
      <c r="O6" s="1083" t="s">
        <v>1557</v>
      </c>
      <c r="P6" s="1084">
        <f>'Раб.таблица 2022'!E11</f>
        <v>0</v>
      </c>
      <c r="Q6" s="1085">
        <f>'СГОЗ 2023-2024'!D12</f>
        <v>0</v>
      </c>
      <c r="R6" s="1085">
        <f>'Раб.таблица 2022'!E11</f>
        <v>0</v>
      </c>
      <c r="S6" s="1085">
        <f>P6-F37</f>
        <v>0</v>
      </c>
      <c r="T6" s="1085">
        <f>Q6-I37</f>
        <v>0</v>
      </c>
      <c r="U6" s="1086">
        <f>R6-L37</f>
        <v>0</v>
      </c>
    </row>
    <row r="7" spans="1:23" ht="15.75" thickBot="1" x14ac:dyDescent="0.3">
      <c r="A7" s="2183"/>
      <c r="B7" s="2183"/>
      <c r="C7" s="2185"/>
      <c r="D7" s="2183" t="s">
        <v>1343</v>
      </c>
      <c r="E7" s="2183"/>
      <c r="F7" s="2183"/>
      <c r="G7" s="2183" t="s">
        <v>1344</v>
      </c>
      <c r="H7" s="2183"/>
      <c r="I7" s="2183"/>
      <c r="J7" s="2183" t="s">
        <v>1345</v>
      </c>
      <c r="K7" s="2183"/>
      <c r="L7" s="2183"/>
      <c r="M7" s="2183" t="s">
        <v>1346</v>
      </c>
      <c r="N7" s="2183"/>
      <c r="P7" s="1087">
        <f t="shared" ref="P7:U7" si="0">SUM(P4:P5)</f>
        <v>72910000</v>
      </c>
      <c r="Q7" s="1088">
        <f t="shared" si="0"/>
        <v>69188100</v>
      </c>
      <c r="R7" s="1088">
        <f t="shared" si="0"/>
        <v>67502600</v>
      </c>
      <c r="S7" s="1089">
        <f t="shared" si="0"/>
        <v>0</v>
      </c>
      <c r="T7" s="1089">
        <f t="shared" si="0"/>
        <v>0</v>
      </c>
      <c r="U7" s="1090">
        <f t="shared" si="0"/>
        <v>0</v>
      </c>
    </row>
    <row r="8" spans="1:23" x14ac:dyDescent="0.25">
      <c r="A8" s="2183"/>
      <c r="B8" s="2183"/>
      <c r="C8" s="2185"/>
      <c r="D8" s="2183" t="s">
        <v>1347</v>
      </c>
      <c r="E8" s="2183"/>
      <c r="F8" s="2183"/>
      <c r="G8" s="2183" t="s">
        <v>1348</v>
      </c>
      <c r="H8" s="2183"/>
      <c r="I8" s="2183"/>
      <c r="J8" s="2183" t="s">
        <v>1349</v>
      </c>
      <c r="K8" s="2183"/>
      <c r="L8" s="2183"/>
      <c r="M8" s="2183"/>
      <c r="N8" s="2183"/>
    </row>
    <row r="9" spans="1:23" ht="122.25" customHeight="1" x14ac:dyDescent="0.25">
      <c r="A9" s="2183"/>
      <c r="B9" s="2183"/>
      <c r="C9" s="2186"/>
      <c r="D9" s="913" t="s">
        <v>1350</v>
      </c>
      <c r="E9" s="913" t="s">
        <v>1351</v>
      </c>
      <c r="F9" s="913" t="s">
        <v>1352</v>
      </c>
      <c r="G9" s="913" t="s">
        <v>1350</v>
      </c>
      <c r="H9" s="913" t="s">
        <v>1351</v>
      </c>
      <c r="I9" s="913" t="s">
        <v>1352</v>
      </c>
      <c r="J9" s="913" t="s">
        <v>1350</v>
      </c>
      <c r="K9" s="913" t="s">
        <v>1351</v>
      </c>
      <c r="L9" s="913" t="s">
        <v>1352</v>
      </c>
      <c r="M9" s="913" t="s">
        <v>1353</v>
      </c>
      <c r="N9" s="913" t="s">
        <v>1352</v>
      </c>
      <c r="O9" s="914"/>
    </row>
    <row r="10" spans="1:23" ht="15.75" thickBot="1" x14ac:dyDescent="0.3">
      <c r="A10" s="915">
        <v>1</v>
      </c>
      <c r="B10" s="915">
        <v>2</v>
      </c>
      <c r="C10" s="915">
        <v>3</v>
      </c>
      <c r="D10" s="915">
        <v>4</v>
      </c>
      <c r="E10" s="915">
        <v>5</v>
      </c>
      <c r="F10" s="915">
        <v>6</v>
      </c>
      <c r="G10" s="915">
        <v>7</v>
      </c>
      <c r="H10" s="915">
        <v>8</v>
      </c>
      <c r="I10" s="915">
        <v>9</v>
      </c>
      <c r="J10" s="915">
        <v>10</v>
      </c>
      <c r="K10" s="535">
        <v>11</v>
      </c>
      <c r="L10" s="535">
        <v>12</v>
      </c>
      <c r="M10" s="535">
        <v>13</v>
      </c>
      <c r="N10" s="535">
        <v>14</v>
      </c>
    </row>
    <row r="11" spans="1:23" ht="30" x14ac:dyDescent="0.25">
      <c r="A11" s="916" t="s">
        <v>1354</v>
      </c>
      <c r="B11" s="917" t="s">
        <v>1355</v>
      </c>
      <c r="C11" s="918" t="s">
        <v>373</v>
      </c>
      <c r="D11" s="919"/>
      <c r="E11" s="919"/>
      <c r="F11" s="919"/>
      <c r="G11" s="919"/>
      <c r="H11" s="919"/>
      <c r="I11" s="919"/>
      <c r="J11" s="919"/>
      <c r="K11" s="920"/>
      <c r="L11" s="920"/>
      <c r="M11" s="920"/>
      <c r="N11" s="921"/>
      <c r="O11" s="911" t="s">
        <v>1356</v>
      </c>
    </row>
    <row r="12" spans="1:23" ht="30.75" thickBot="1" x14ac:dyDescent="0.3">
      <c r="A12" s="922" t="s">
        <v>1357</v>
      </c>
      <c r="B12" s="923" t="s">
        <v>1358</v>
      </c>
      <c r="C12" s="915" t="s">
        <v>373</v>
      </c>
      <c r="D12" s="924"/>
      <c r="E12" s="924"/>
      <c r="F12" s="924"/>
      <c r="G12" s="924"/>
      <c r="H12" s="924"/>
      <c r="I12" s="924"/>
      <c r="J12" s="924"/>
      <c r="K12" s="924"/>
      <c r="L12" s="924"/>
      <c r="M12" s="924"/>
      <c r="N12" s="925"/>
      <c r="O12" s="911" t="s">
        <v>1359</v>
      </c>
    </row>
    <row r="13" spans="1:23" s="931" customFormat="1" ht="23.25" customHeight="1" thickBot="1" x14ac:dyDescent="0.25">
      <c r="A13" s="926" t="s">
        <v>1360</v>
      </c>
      <c r="B13" s="927">
        <v>1000</v>
      </c>
      <c r="C13" s="927"/>
      <c r="D13" s="928">
        <f>D14+D18+D23+D25+D31+D33+D35</f>
        <v>70726700</v>
      </c>
      <c r="E13" s="928">
        <f>E14+E18+E23+E25+E31+E33+E35</f>
        <v>2183300</v>
      </c>
      <c r="F13" s="928">
        <f>F14+F18+F23+F25+F31+F33+F35</f>
        <v>0</v>
      </c>
      <c r="G13" s="928">
        <f>G14+G18+G23+G25+G31+G33+G35</f>
        <v>67555100</v>
      </c>
      <c r="H13" s="928">
        <f t="shared" ref="H13:N13" si="1">H14+H18+H23+H25+H31+H33</f>
        <v>1633000</v>
      </c>
      <c r="I13" s="928">
        <f t="shared" si="1"/>
        <v>0</v>
      </c>
      <c r="J13" s="928">
        <f t="shared" si="1"/>
        <v>65869600</v>
      </c>
      <c r="K13" s="928">
        <f t="shared" si="1"/>
        <v>1633000</v>
      </c>
      <c r="L13" s="928">
        <f t="shared" si="1"/>
        <v>0</v>
      </c>
      <c r="M13" s="928">
        <f t="shared" si="1"/>
        <v>0</v>
      </c>
      <c r="N13" s="928">
        <f t="shared" si="1"/>
        <v>0</v>
      </c>
      <c r="O13" s="929">
        <f>D13-D37+D11</f>
        <v>0</v>
      </c>
      <c r="P13" s="930">
        <f>E13-E37+E11+E79</f>
        <v>0</v>
      </c>
      <c r="Q13" s="929">
        <f>F13-F37+F11</f>
        <v>0</v>
      </c>
      <c r="R13" s="929">
        <f t="shared" ref="R13:W13" si="2">G13-G37</f>
        <v>0</v>
      </c>
      <c r="S13" s="929">
        <f t="shared" si="2"/>
        <v>0</v>
      </c>
      <c r="T13" s="929">
        <f t="shared" si="2"/>
        <v>0</v>
      </c>
      <c r="U13" s="929">
        <f t="shared" si="2"/>
        <v>0</v>
      </c>
      <c r="V13" s="929">
        <f t="shared" si="2"/>
        <v>0</v>
      </c>
      <c r="W13" s="929">
        <f t="shared" si="2"/>
        <v>0</v>
      </c>
    </row>
    <row r="14" spans="1:23" s="938" customFormat="1" ht="30" x14ac:dyDescent="0.25">
      <c r="A14" s="932" t="s">
        <v>1361</v>
      </c>
      <c r="B14" s="933">
        <v>1100</v>
      </c>
      <c r="C14" s="933">
        <v>120</v>
      </c>
      <c r="D14" s="934">
        <f t="shared" ref="D14:L14" si="3">SUM(D15:D17)</f>
        <v>0</v>
      </c>
      <c r="E14" s="934">
        <f t="shared" si="3"/>
        <v>0</v>
      </c>
      <c r="F14" s="934">
        <f t="shared" si="3"/>
        <v>0</v>
      </c>
      <c r="G14" s="934">
        <f t="shared" si="3"/>
        <v>0</v>
      </c>
      <c r="H14" s="934">
        <f t="shared" si="3"/>
        <v>0</v>
      </c>
      <c r="I14" s="934">
        <f t="shared" si="3"/>
        <v>0</v>
      </c>
      <c r="J14" s="934">
        <f t="shared" si="3"/>
        <v>0</v>
      </c>
      <c r="K14" s="934">
        <f t="shared" si="3"/>
        <v>0</v>
      </c>
      <c r="L14" s="934">
        <f t="shared" si="3"/>
        <v>0</v>
      </c>
      <c r="M14" s="935">
        <v>0</v>
      </c>
      <c r="N14" s="935">
        <v>0</v>
      </c>
      <c r="O14" s="936"/>
      <c r="P14" s="937"/>
    </row>
    <row r="15" spans="1:23" ht="62.45" customHeight="1" x14ac:dyDescent="0.25">
      <c r="A15" s="939" t="s">
        <v>1362</v>
      </c>
      <c r="B15" s="913">
        <v>1110</v>
      </c>
      <c r="C15" s="913">
        <v>120</v>
      </c>
      <c r="D15" s="536" t="s">
        <v>373</v>
      </c>
      <c r="E15" s="536" t="s">
        <v>373</v>
      </c>
      <c r="F15" s="536" t="s">
        <v>373</v>
      </c>
      <c r="G15" s="536" t="s">
        <v>373</v>
      </c>
      <c r="H15" s="536" t="s">
        <v>373</v>
      </c>
      <c r="I15" s="536" t="s">
        <v>373</v>
      </c>
      <c r="J15" s="536" t="s">
        <v>373</v>
      </c>
      <c r="K15" s="536" t="s">
        <v>373</v>
      </c>
      <c r="L15" s="536" t="s">
        <v>373</v>
      </c>
      <c r="M15" s="536" t="s">
        <v>373</v>
      </c>
      <c r="N15" s="536" t="s">
        <v>373</v>
      </c>
    </row>
    <row r="16" spans="1:23" ht="32.450000000000003" customHeight="1" x14ac:dyDescent="0.25">
      <c r="A16" s="939" t="s">
        <v>1363</v>
      </c>
      <c r="B16" s="913">
        <v>1120</v>
      </c>
      <c r="C16" s="913">
        <v>120</v>
      </c>
      <c r="D16" s="536" t="s">
        <v>373</v>
      </c>
      <c r="E16" s="536" t="s">
        <v>373</v>
      </c>
      <c r="F16" s="536" t="s">
        <v>373</v>
      </c>
      <c r="G16" s="536" t="s">
        <v>373</v>
      </c>
      <c r="H16" s="536" t="s">
        <v>373</v>
      </c>
      <c r="I16" s="536" t="s">
        <v>373</v>
      </c>
      <c r="J16" s="536" t="s">
        <v>373</v>
      </c>
      <c r="K16" s="536" t="s">
        <v>373</v>
      </c>
      <c r="L16" s="536" t="s">
        <v>373</v>
      </c>
      <c r="M16" s="536" t="s">
        <v>373</v>
      </c>
      <c r="N16" s="536" t="s">
        <v>373</v>
      </c>
    </row>
    <row r="17" spans="1:16" ht="45" x14ac:dyDescent="0.25">
      <c r="A17" s="939" t="s">
        <v>1364</v>
      </c>
      <c r="B17" s="913">
        <v>1130</v>
      </c>
      <c r="C17" s="913">
        <v>120</v>
      </c>
      <c r="D17" s="536" t="s">
        <v>373</v>
      </c>
      <c r="E17" s="536" t="s">
        <v>373</v>
      </c>
      <c r="F17" s="536" t="s">
        <v>373</v>
      </c>
      <c r="G17" s="536" t="s">
        <v>373</v>
      </c>
      <c r="H17" s="536" t="s">
        <v>373</v>
      </c>
      <c r="I17" s="536" t="s">
        <v>373</v>
      </c>
      <c r="J17" s="536" t="s">
        <v>373</v>
      </c>
      <c r="K17" s="536" t="s">
        <v>373</v>
      </c>
      <c r="L17" s="536" t="s">
        <v>373</v>
      </c>
      <c r="M17" s="536" t="s">
        <v>373</v>
      </c>
      <c r="N17" s="536" t="s">
        <v>373</v>
      </c>
      <c r="P17" s="940"/>
    </row>
    <row r="18" spans="1:16" s="938" customFormat="1" ht="30" x14ac:dyDescent="0.25">
      <c r="A18" s="941" t="s">
        <v>1365</v>
      </c>
      <c r="B18" s="942">
        <v>1200</v>
      </c>
      <c r="C18" s="942">
        <v>130</v>
      </c>
      <c r="D18" s="943">
        <f>D19</f>
        <v>70726700</v>
      </c>
      <c r="E18" s="943">
        <v>0</v>
      </c>
      <c r="F18" s="943">
        <f>F20+F21</f>
        <v>0</v>
      </c>
      <c r="G18" s="943">
        <f>G19</f>
        <v>67555100</v>
      </c>
      <c r="H18" s="943">
        <v>0</v>
      </c>
      <c r="I18" s="943">
        <f>I20+I21</f>
        <v>0</v>
      </c>
      <c r="J18" s="943">
        <f>J19</f>
        <v>65869600</v>
      </c>
      <c r="K18" s="943">
        <v>0</v>
      </c>
      <c r="L18" s="943">
        <f>L20+L21</f>
        <v>0</v>
      </c>
      <c r="M18" s="935">
        <v>0</v>
      </c>
      <c r="N18" s="935">
        <v>0</v>
      </c>
      <c r="P18" s="937"/>
    </row>
    <row r="19" spans="1:16" ht="45" x14ac:dyDescent="0.25">
      <c r="A19" s="939" t="s">
        <v>1366</v>
      </c>
      <c r="B19" s="913">
        <v>1210</v>
      </c>
      <c r="C19" s="913">
        <v>130</v>
      </c>
      <c r="D19" s="536">
        <f>D37-D36-D11</f>
        <v>70726700</v>
      </c>
      <c r="E19" s="536" t="s">
        <v>373</v>
      </c>
      <c r="F19" s="536" t="s">
        <v>373</v>
      </c>
      <c r="G19" s="536">
        <f>G37</f>
        <v>67555100</v>
      </c>
      <c r="H19" s="536" t="s">
        <v>373</v>
      </c>
      <c r="I19" s="536" t="s">
        <v>373</v>
      </c>
      <c r="J19" s="536">
        <f>J37</f>
        <v>65869600</v>
      </c>
      <c r="K19" s="536" t="s">
        <v>373</v>
      </c>
      <c r="L19" s="536" t="s">
        <v>373</v>
      </c>
      <c r="M19" s="536" t="s">
        <v>373</v>
      </c>
      <c r="N19" s="536" t="s">
        <v>373</v>
      </c>
    </row>
    <row r="20" spans="1:16" ht="28.9" customHeight="1" x14ac:dyDescent="0.25">
      <c r="A20" s="939" t="s">
        <v>1367</v>
      </c>
      <c r="B20" s="913">
        <v>1220</v>
      </c>
      <c r="C20" s="913">
        <v>130</v>
      </c>
      <c r="D20" s="536" t="s">
        <v>373</v>
      </c>
      <c r="E20" s="536" t="s">
        <v>373</v>
      </c>
      <c r="F20" s="536"/>
      <c r="G20" s="536" t="s">
        <v>373</v>
      </c>
      <c r="H20" s="536" t="s">
        <v>373</v>
      </c>
      <c r="I20" s="536">
        <f>F20</f>
        <v>0</v>
      </c>
      <c r="J20" s="536" t="s">
        <v>373</v>
      </c>
      <c r="K20" s="536" t="s">
        <v>373</v>
      </c>
      <c r="L20" s="536">
        <f>F20</f>
        <v>0</v>
      </c>
      <c r="M20" s="536" t="s">
        <v>373</v>
      </c>
      <c r="N20" s="536" t="s">
        <v>373</v>
      </c>
      <c r="O20" s="911" t="s">
        <v>1368</v>
      </c>
    </row>
    <row r="21" spans="1:16" ht="61.15" customHeight="1" x14ac:dyDescent="0.25">
      <c r="A21" s="939" t="s">
        <v>1369</v>
      </c>
      <c r="B21" s="913">
        <v>1230</v>
      </c>
      <c r="C21" s="913">
        <v>130</v>
      </c>
      <c r="D21" s="536" t="s">
        <v>373</v>
      </c>
      <c r="E21" s="536" t="s">
        <v>373</v>
      </c>
      <c r="F21" s="536">
        <f>'Раб.таблица 2022'!D11</f>
        <v>0</v>
      </c>
      <c r="G21" s="536" t="s">
        <v>373</v>
      </c>
      <c r="H21" s="536" t="s">
        <v>373</v>
      </c>
      <c r="I21" s="536">
        <f>F21</f>
        <v>0</v>
      </c>
      <c r="J21" s="536" t="s">
        <v>373</v>
      </c>
      <c r="K21" s="536" t="s">
        <v>373</v>
      </c>
      <c r="L21" s="536">
        <f>F21</f>
        <v>0</v>
      </c>
      <c r="M21" s="536" t="s">
        <v>373</v>
      </c>
      <c r="N21" s="536" t="s">
        <v>373</v>
      </c>
      <c r="O21" s="911" t="s">
        <v>1370</v>
      </c>
    </row>
    <row r="22" spans="1:16" ht="48.6" customHeight="1" x14ac:dyDescent="0.25">
      <c r="A22" s="939" t="s">
        <v>1371</v>
      </c>
      <c r="B22" s="913">
        <v>1240</v>
      </c>
      <c r="C22" s="913">
        <v>130</v>
      </c>
      <c r="D22" s="536" t="s">
        <v>373</v>
      </c>
      <c r="E22" s="536" t="s">
        <v>373</v>
      </c>
      <c r="F22" s="536" t="s">
        <v>373</v>
      </c>
      <c r="G22" s="536" t="s">
        <v>373</v>
      </c>
      <c r="H22" s="536" t="s">
        <v>373</v>
      </c>
      <c r="I22" s="536" t="s">
        <v>373</v>
      </c>
      <c r="J22" s="536" t="s">
        <v>373</v>
      </c>
      <c r="K22" s="536" t="s">
        <v>373</v>
      </c>
      <c r="L22" s="536" t="s">
        <v>373</v>
      </c>
      <c r="M22" s="536" t="s">
        <v>373</v>
      </c>
      <c r="N22" s="536" t="s">
        <v>373</v>
      </c>
    </row>
    <row r="23" spans="1:16" s="946" customFormat="1" ht="28.9" customHeight="1" x14ac:dyDescent="0.25">
      <c r="A23" s="944" t="s">
        <v>1372</v>
      </c>
      <c r="B23" s="945">
        <v>1300</v>
      </c>
      <c r="C23" s="945">
        <v>140</v>
      </c>
      <c r="D23" s="934">
        <f>SUM(D24)</f>
        <v>0</v>
      </c>
      <c r="E23" s="934">
        <f>SUM(E24)</f>
        <v>0</v>
      </c>
      <c r="F23" s="934">
        <f t="shared" ref="F23:L23" si="4">SUM(F24)</f>
        <v>0</v>
      </c>
      <c r="G23" s="934">
        <f t="shared" si="4"/>
        <v>0</v>
      </c>
      <c r="H23" s="934">
        <f t="shared" si="4"/>
        <v>0</v>
      </c>
      <c r="I23" s="934">
        <f t="shared" si="4"/>
        <v>0</v>
      </c>
      <c r="J23" s="934">
        <f t="shared" si="4"/>
        <v>0</v>
      </c>
      <c r="K23" s="934">
        <f t="shared" si="4"/>
        <v>0</v>
      </c>
      <c r="L23" s="934">
        <f t="shared" si="4"/>
        <v>0</v>
      </c>
      <c r="M23" s="934">
        <v>0</v>
      </c>
      <c r="N23" s="934">
        <v>0</v>
      </c>
      <c r="O23" s="946" t="s">
        <v>1373</v>
      </c>
      <c r="P23" s="947"/>
    </row>
    <row r="24" spans="1:16" ht="30" x14ac:dyDescent="0.25">
      <c r="A24" s="939" t="s">
        <v>1374</v>
      </c>
      <c r="B24" s="913">
        <v>1310</v>
      </c>
      <c r="C24" s="913">
        <v>140</v>
      </c>
      <c r="D24" s="536" t="s">
        <v>373</v>
      </c>
      <c r="E24" s="536" t="s">
        <v>373</v>
      </c>
      <c r="F24" s="536"/>
      <c r="G24" s="536" t="s">
        <v>373</v>
      </c>
      <c r="H24" s="536" t="s">
        <v>373</v>
      </c>
      <c r="I24" s="536" t="s">
        <v>373</v>
      </c>
      <c r="J24" s="536" t="s">
        <v>373</v>
      </c>
      <c r="K24" s="536" t="s">
        <v>373</v>
      </c>
      <c r="L24" s="536" t="s">
        <v>373</v>
      </c>
      <c r="M24" s="536" t="s">
        <v>373</v>
      </c>
      <c r="N24" s="536" t="s">
        <v>373</v>
      </c>
    </row>
    <row r="25" spans="1:16" ht="22.5" customHeight="1" x14ac:dyDescent="0.25">
      <c r="A25" s="944" t="s">
        <v>1375</v>
      </c>
      <c r="B25" s="945">
        <v>1400</v>
      </c>
      <c r="C25" s="945">
        <v>150</v>
      </c>
      <c r="D25" s="934">
        <f>SUM(D27:D30)</f>
        <v>0</v>
      </c>
      <c r="E25" s="934">
        <f>SUM(E27:E30)</f>
        <v>2183300</v>
      </c>
      <c r="F25" s="934">
        <f t="shared" ref="F25:L25" si="5">SUM(F27:F30)</f>
        <v>0</v>
      </c>
      <c r="G25" s="934">
        <f t="shared" si="5"/>
        <v>0</v>
      </c>
      <c r="H25" s="934">
        <f t="shared" si="5"/>
        <v>1633000</v>
      </c>
      <c r="I25" s="934">
        <f t="shared" si="5"/>
        <v>0</v>
      </c>
      <c r="J25" s="934">
        <f t="shared" si="5"/>
        <v>0</v>
      </c>
      <c r="K25" s="934">
        <f t="shared" si="5"/>
        <v>1633000</v>
      </c>
      <c r="L25" s="934">
        <f t="shared" si="5"/>
        <v>0</v>
      </c>
      <c r="M25" s="934">
        <f>SUM(M26:M30)</f>
        <v>0</v>
      </c>
      <c r="N25" s="934">
        <f>SUM(N26:N30)</f>
        <v>0</v>
      </c>
      <c r="O25" s="946" t="s">
        <v>1376</v>
      </c>
    </row>
    <row r="26" spans="1:16" x14ac:dyDescent="0.25">
      <c r="A26" s="939" t="s">
        <v>1377</v>
      </c>
      <c r="B26" s="913"/>
      <c r="C26" s="913"/>
      <c r="D26" s="536"/>
      <c r="E26" s="536"/>
      <c r="F26" s="536"/>
      <c r="G26" s="536"/>
      <c r="H26" s="536"/>
      <c r="I26" s="536"/>
      <c r="J26" s="536"/>
      <c r="K26" s="536"/>
      <c r="L26" s="536"/>
      <c r="M26" s="536"/>
      <c r="N26" s="536"/>
    </row>
    <row r="27" spans="1:16" ht="19.5" customHeight="1" x14ac:dyDescent="0.25">
      <c r="A27" s="948" t="s">
        <v>1378</v>
      </c>
      <c r="B27" s="913">
        <v>1410</v>
      </c>
      <c r="C27" s="913">
        <v>150</v>
      </c>
      <c r="D27" s="536"/>
      <c r="E27" s="536">
        <f>E37-E11-E36-E79-E28</f>
        <v>2183300</v>
      </c>
      <c r="F27" s="536"/>
      <c r="G27" s="536"/>
      <c r="H27" s="536">
        <f>H37-H11</f>
        <v>1633000</v>
      </c>
      <c r="I27" s="536"/>
      <c r="J27" s="536"/>
      <c r="K27" s="536">
        <f>K37-K11</f>
        <v>1633000</v>
      </c>
      <c r="L27" s="536"/>
      <c r="M27" s="536"/>
      <c r="N27" s="536"/>
      <c r="O27" s="911" t="s">
        <v>1379</v>
      </c>
    </row>
    <row r="28" spans="1:16" ht="18" customHeight="1" x14ac:dyDescent="0.25">
      <c r="A28" s="939" t="s">
        <v>1380</v>
      </c>
      <c r="B28" s="913">
        <v>1420</v>
      </c>
      <c r="C28" s="913">
        <v>150</v>
      </c>
      <c r="D28" s="536" t="s">
        <v>373</v>
      </c>
      <c r="E28" s="536">
        <f>'Раб.таблица 2022'!P400</f>
        <v>0</v>
      </c>
      <c r="F28" s="536" t="s">
        <v>373</v>
      </c>
      <c r="G28" s="536" t="s">
        <v>373</v>
      </c>
      <c r="H28" s="536" t="s">
        <v>373</v>
      </c>
      <c r="I28" s="536" t="s">
        <v>373</v>
      </c>
      <c r="J28" s="536" t="s">
        <v>373</v>
      </c>
      <c r="K28" s="536" t="s">
        <v>373</v>
      </c>
      <c r="L28" s="536" t="s">
        <v>373</v>
      </c>
      <c r="M28" s="536" t="s">
        <v>373</v>
      </c>
      <c r="N28" s="536" t="s">
        <v>373</v>
      </c>
      <c r="O28" s="911" t="s">
        <v>1381</v>
      </c>
    </row>
    <row r="29" spans="1:16" ht="15.6" customHeight="1" x14ac:dyDescent="0.25">
      <c r="A29" s="939" t="s">
        <v>1382</v>
      </c>
      <c r="B29" s="913">
        <v>1430</v>
      </c>
      <c r="C29" s="913">
        <v>150</v>
      </c>
      <c r="D29" s="536" t="s">
        <v>373</v>
      </c>
      <c r="E29" s="536" t="s">
        <v>373</v>
      </c>
      <c r="F29" s="536"/>
      <c r="G29" s="536" t="s">
        <v>373</v>
      </c>
      <c r="H29" s="536" t="s">
        <v>373</v>
      </c>
      <c r="I29" s="536"/>
      <c r="J29" s="536" t="s">
        <v>373</v>
      </c>
      <c r="K29" s="536" t="s">
        <v>373</v>
      </c>
      <c r="L29" s="536"/>
      <c r="M29" s="536" t="s">
        <v>373</v>
      </c>
      <c r="N29" s="536" t="s">
        <v>373</v>
      </c>
      <c r="O29" s="911" t="s">
        <v>1383</v>
      </c>
    </row>
    <row r="30" spans="1:16" x14ac:dyDescent="0.25">
      <c r="A30" s="939" t="s">
        <v>1384</v>
      </c>
      <c r="B30" s="913">
        <v>1440</v>
      </c>
      <c r="C30" s="913">
        <v>150</v>
      </c>
      <c r="D30" s="536" t="s">
        <v>373</v>
      </c>
      <c r="E30" s="536" t="s">
        <v>373</v>
      </c>
      <c r="F30" s="536"/>
      <c r="G30" s="536" t="s">
        <v>373</v>
      </c>
      <c r="H30" s="536" t="s">
        <v>373</v>
      </c>
      <c r="I30" s="536"/>
      <c r="J30" s="536" t="s">
        <v>373</v>
      </c>
      <c r="K30" s="536" t="s">
        <v>373</v>
      </c>
      <c r="L30" s="536">
        <f>I30</f>
        <v>0</v>
      </c>
      <c r="M30" s="536" t="s">
        <v>373</v>
      </c>
      <c r="N30" s="536" t="s">
        <v>373</v>
      </c>
      <c r="O30" s="911" t="s">
        <v>1385</v>
      </c>
    </row>
    <row r="31" spans="1:16" x14ac:dyDescent="0.25">
      <c r="A31" s="944" t="s">
        <v>1386</v>
      </c>
      <c r="B31" s="945">
        <v>1500</v>
      </c>
      <c r="C31" s="945">
        <v>180</v>
      </c>
      <c r="D31" s="934">
        <v>0</v>
      </c>
      <c r="E31" s="934"/>
      <c r="F31" s="934">
        <v>0</v>
      </c>
      <c r="G31" s="934">
        <v>0</v>
      </c>
      <c r="H31" s="934"/>
      <c r="I31" s="934">
        <v>0</v>
      </c>
      <c r="J31" s="934">
        <v>0</v>
      </c>
      <c r="K31" s="934"/>
      <c r="L31" s="934">
        <v>0</v>
      </c>
      <c r="M31" s="934">
        <v>0</v>
      </c>
      <c r="N31" s="934">
        <v>0</v>
      </c>
    </row>
    <row r="32" spans="1:16" x14ac:dyDescent="0.25">
      <c r="A32" s="939" t="s">
        <v>1377</v>
      </c>
      <c r="B32" s="913">
        <v>1510</v>
      </c>
      <c r="C32" s="913">
        <v>180</v>
      </c>
      <c r="D32" s="536" t="s">
        <v>373</v>
      </c>
      <c r="E32" s="536" t="s">
        <v>373</v>
      </c>
      <c r="F32" s="536" t="s">
        <v>373</v>
      </c>
      <c r="G32" s="536" t="s">
        <v>373</v>
      </c>
      <c r="H32" s="536" t="s">
        <v>373</v>
      </c>
      <c r="I32" s="536" t="s">
        <v>373</v>
      </c>
      <c r="J32" s="536" t="s">
        <v>373</v>
      </c>
      <c r="K32" s="536" t="s">
        <v>373</v>
      </c>
      <c r="L32" s="536" t="s">
        <v>373</v>
      </c>
      <c r="M32" s="536" t="s">
        <v>373</v>
      </c>
      <c r="N32" s="536" t="s">
        <v>373</v>
      </c>
    </row>
    <row r="33" spans="1:25" x14ac:dyDescent="0.25">
      <c r="A33" s="944" t="s">
        <v>1387</v>
      </c>
      <c r="B33" s="945">
        <v>1900</v>
      </c>
      <c r="C33" s="945"/>
      <c r="D33" s="934">
        <f>SUM(D34:D35)</f>
        <v>0</v>
      </c>
      <c r="E33" s="934">
        <f t="shared" ref="E33:L33" si="6">SUM(E34:E35)</f>
        <v>0</v>
      </c>
      <c r="F33" s="934">
        <f t="shared" si="6"/>
        <v>0</v>
      </c>
      <c r="G33" s="934">
        <f t="shared" si="6"/>
        <v>0</v>
      </c>
      <c r="H33" s="934">
        <f t="shared" si="6"/>
        <v>0</v>
      </c>
      <c r="I33" s="934">
        <f t="shared" si="6"/>
        <v>0</v>
      </c>
      <c r="J33" s="934">
        <f t="shared" si="6"/>
        <v>0</v>
      </c>
      <c r="K33" s="934">
        <f t="shared" si="6"/>
        <v>0</v>
      </c>
      <c r="L33" s="934">
        <f t="shared" si="6"/>
        <v>0</v>
      </c>
      <c r="M33" s="934">
        <v>0</v>
      </c>
      <c r="N33" s="934">
        <v>0</v>
      </c>
    </row>
    <row r="34" spans="1:25" x14ac:dyDescent="0.25">
      <c r="A34" s="939" t="s">
        <v>1377</v>
      </c>
      <c r="B34" s="913"/>
      <c r="C34" s="913"/>
      <c r="D34" s="536"/>
      <c r="E34" s="536"/>
      <c r="F34" s="536"/>
      <c r="G34" s="536"/>
      <c r="H34" s="536"/>
      <c r="I34" s="536"/>
      <c r="J34" s="536"/>
      <c r="K34" s="536"/>
      <c r="L34" s="536"/>
      <c r="M34" s="536"/>
      <c r="N34" s="536"/>
    </row>
    <row r="35" spans="1:25" x14ac:dyDescent="0.25">
      <c r="A35" s="944" t="s">
        <v>1388</v>
      </c>
      <c r="B35" s="945">
        <v>1980</v>
      </c>
      <c r="C35" s="945" t="s">
        <v>373</v>
      </c>
      <c r="D35" s="934">
        <f>D36</f>
        <v>0</v>
      </c>
      <c r="E35" s="934">
        <f>E36</f>
        <v>0</v>
      </c>
      <c r="F35" s="934">
        <f t="shared" ref="F35" si="7">F36</f>
        <v>0</v>
      </c>
      <c r="G35" s="934">
        <v>0</v>
      </c>
      <c r="H35" s="934">
        <v>0</v>
      </c>
      <c r="I35" s="934">
        <v>0</v>
      </c>
      <c r="J35" s="934">
        <v>0</v>
      </c>
      <c r="K35" s="934">
        <v>0</v>
      </c>
      <c r="L35" s="934">
        <v>0</v>
      </c>
      <c r="M35" s="934">
        <v>0</v>
      </c>
      <c r="N35" s="934">
        <v>0</v>
      </c>
    </row>
    <row r="36" spans="1:25" ht="45.75" thickBot="1" x14ac:dyDescent="0.3">
      <c r="A36" s="534" t="s">
        <v>1389</v>
      </c>
      <c r="B36" s="535">
        <v>1981</v>
      </c>
      <c r="C36" s="535">
        <v>510</v>
      </c>
      <c r="D36" s="536"/>
      <c r="E36" s="536"/>
      <c r="F36" s="949"/>
      <c r="G36" s="536" t="s">
        <v>373</v>
      </c>
      <c r="H36" s="536" t="s">
        <v>373</v>
      </c>
      <c r="I36" s="536" t="s">
        <v>373</v>
      </c>
      <c r="J36" s="536" t="s">
        <v>373</v>
      </c>
      <c r="K36" s="536" t="s">
        <v>373</v>
      </c>
      <c r="L36" s="536" t="s">
        <v>373</v>
      </c>
      <c r="M36" s="949" t="s">
        <v>373</v>
      </c>
      <c r="N36" s="536" t="s">
        <v>373</v>
      </c>
      <c r="O36" s="911" t="s">
        <v>1390</v>
      </c>
    </row>
    <row r="37" spans="1:25" s="956" customFormat="1" ht="16.899999999999999" customHeight="1" thickBot="1" x14ac:dyDescent="0.25">
      <c r="A37" s="950" t="s">
        <v>1391</v>
      </c>
      <c r="B37" s="951">
        <v>2000</v>
      </c>
      <c r="C37" s="951" t="s">
        <v>373</v>
      </c>
      <c r="D37" s="952">
        <f>D38+D45+D51+D55+D62+D64</f>
        <v>70726700</v>
      </c>
      <c r="E37" s="952">
        <f>E38+E45+E51+E55+E62+E64</f>
        <v>2183300</v>
      </c>
      <c r="F37" s="952">
        <f>F38+F45+F51+F55+F62+F64</f>
        <v>0</v>
      </c>
      <c r="G37" s="952">
        <f>G38+G45+G51+G55+G62+G64</f>
        <v>67555100</v>
      </c>
      <c r="H37" s="952">
        <f>H38+H45+H51+H55+H62+H64</f>
        <v>1633000</v>
      </c>
      <c r="I37" s="952">
        <f t="shared" ref="I37:N37" si="8">I38+I45+I51+I55+I62+I64</f>
        <v>0</v>
      </c>
      <c r="J37" s="952">
        <f>J38+J45+J51+J55+J62+J64</f>
        <v>65869600</v>
      </c>
      <c r="K37" s="952">
        <f t="shared" si="8"/>
        <v>1633000</v>
      </c>
      <c r="L37" s="952">
        <f t="shared" si="8"/>
        <v>0</v>
      </c>
      <c r="M37" s="952">
        <f>M38+M45+M51+M55+M62+M64</f>
        <v>0</v>
      </c>
      <c r="N37" s="952">
        <f t="shared" si="8"/>
        <v>0</v>
      </c>
      <c r="O37" s="953"/>
      <c r="P37" s="954"/>
      <c r="Q37" s="955"/>
      <c r="R37" s="955"/>
    </row>
    <row r="38" spans="1:25" ht="30" x14ac:dyDescent="0.25">
      <c r="A38" s="957" t="s">
        <v>1392</v>
      </c>
      <c r="B38" s="958">
        <v>2100</v>
      </c>
      <c r="C38" s="958" t="s">
        <v>373</v>
      </c>
      <c r="D38" s="959">
        <f>D39+D42+D40+D41</f>
        <v>64093000</v>
      </c>
      <c r="E38" s="959">
        <f>E39+E42+E40+E41</f>
        <v>1518100</v>
      </c>
      <c r="F38" s="959">
        <f>F39+F42+F40+F41</f>
        <v>0</v>
      </c>
      <c r="G38" s="959">
        <f>G39+G42+G40</f>
        <v>63903200</v>
      </c>
      <c r="H38" s="959">
        <f>H39+H42+H40+H41</f>
        <v>1518100</v>
      </c>
      <c r="I38" s="959">
        <f>I39+I42+I40+I41</f>
        <v>0</v>
      </c>
      <c r="J38" s="959">
        <f>J39+J42+J40+J41</f>
        <v>63903200</v>
      </c>
      <c r="K38" s="959">
        <f>K39+K42+K40+K41</f>
        <v>1518100</v>
      </c>
      <c r="L38" s="959">
        <f>L39+L42+L40+L41</f>
        <v>0</v>
      </c>
      <c r="M38" s="959">
        <v>0</v>
      </c>
      <c r="N38" s="959">
        <v>0</v>
      </c>
      <c r="P38" s="940"/>
    </row>
    <row r="39" spans="1:25" ht="28.9" customHeight="1" x14ac:dyDescent="0.25">
      <c r="A39" s="939" t="s">
        <v>1393</v>
      </c>
      <c r="B39" s="913">
        <v>2110</v>
      </c>
      <c r="C39" s="913">
        <v>111</v>
      </c>
      <c r="D39" s="536">
        <f>'Бюджет 2022-2024 (ОТИЗ)'!N4</f>
        <v>49175700</v>
      </c>
      <c r="E39" s="536"/>
      <c r="F39" s="536"/>
      <c r="G39" s="536">
        <f>'Бюджет 2022-2024 (ОТИЗ)'!O4</f>
        <v>49175700</v>
      </c>
      <c r="H39" s="536"/>
      <c r="I39" s="536"/>
      <c r="J39" s="536">
        <f>'Бюджет 2022-2024 (ОТИЗ)'!P4</f>
        <v>49175700</v>
      </c>
      <c r="K39" s="536"/>
      <c r="L39" s="536"/>
      <c r="M39" s="536" t="s">
        <v>373</v>
      </c>
      <c r="N39" s="536" t="s">
        <v>373</v>
      </c>
      <c r="O39" s="911" t="s">
        <v>1394</v>
      </c>
      <c r="P39" s="960"/>
      <c r="Q39" s="2189" t="s">
        <v>1395</v>
      </c>
      <c r="R39" s="2189"/>
      <c r="S39" s="2189"/>
      <c r="T39" s="2189"/>
      <c r="U39" s="2189"/>
      <c r="V39" s="2189"/>
      <c r="W39" s="2179" t="s">
        <v>1396</v>
      </c>
      <c r="X39" s="2179"/>
      <c r="Y39" s="2179"/>
    </row>
    <row r="40" spans="1:25" ht="33" customHeight="1" x14ac:dyDescent="0.25">
      <c r="A40" s="939" t="s">
        <v>1397</v>
      </c>
      <c r="B40" s="913">
        <v>2120</v>
      </c>
      <c r="C40" s="913">
        <v>112</v>
      </c>
      <c r="D40" s="536">
        <f>'Бюджет 2022-2024 (ОТИЗ)'!N5+'Раб.таблица 2022'!E9</f>
        <v>189800</v>
      </c>
      <c r="E40" s="536">
        <f>'Бюджет 2022-2024 (ОТИЗ)'!N6</f>
        <v>1518100</v>
      </c>
      <c r="F40" s="536"/>
      <c r="G40" s="536">
        <f>'СГОЗ 2023-2024'!F8+'Бюджет 2022-2024 (ОТИЗ)'!O5</f>
        <v>0</v>
      </c>
      <c r="H40" s="536">
        <f>'Бюджет 2022-2024 (ОТИЗ)'!O6</f>
        <v>1518100</v>
      </c>
      <c r="I40" s="536"/>
      <c r="J40" s="536">
        <f>'СГОЗ 2023-2024'!G8+'Бюджет 2022-2024 (ОТИЗ)'!P5</f>
        <v>0</v>
      </c>
      <c r="K40" s="536">
        <f>'Бюджет 2022-2024 (ОТИЗ)'!P6</f>
        <v>1518100</v>
      </c>
      <c r="L40" s="536"/>
      <c r="M40" s="536" t="s">
        <v>373</v>
      </c>
      <c r="N40" s="536" t="s">
        <v>373</v>
      </c>
      <c r="O40" s="911" t="s">
        <v>1398</v>
      </c>
      <c r="P40" s="960"/>
      <c r="Q40" s="961" t="s">
        <v>1399</v>
      </c>
      <c r="R40" s="961" t="s">
        <v>1400</v>
      </c>
      <c r="S40" s="961" t="s">
        <v>1401</v>
      </c>
      <c r="T40" s="962">
        <v>810</v>
      </c>
      <c r="U40" s="962">
        <v>820</v>
      </c>
      <c r="V40" s="962">
        <v>860</v>
      </c>
      <c r="W40" s="963" t="s">
        <v>1399</v>
      </c>
      <c r="X40" s="963" t="s">
        <v>1400</v>
      </c>
      <c r="Y40" s="960" t="s">
        <v>1401</v>
      </c>
    </row>
    <row r="41" spans="1:25" ht="32.450000000000003" customHeight="1" x14ac:dyDescent="0.25">
      <c r="A41" s="939" t="s">
        <v>1402</v>
      </c>
      <c r="B41" s="913">
        <v>2130</v>
      </c>
      <c r="C41" s="913">
        <v>113</v>
      </c>
      <c r="D41" s="536"/>
      <c r="E41" s="536"/>
      <c r="F41" s="536"/>
      <c r="G41" s="536"/>
      <c r="H41" s="536"/>
      <c r="I41" s="536"/>
      <c r="J41" s="536"/>
      <c r="K41" s="536"/>
      <c r="L41" s="536"/>
      <c r="M41" s="536" t="s">
        <v>373</v>
      </c>
      <c r="N41" s="536" t="s">
        <v>373</v>
      </c>
      <c r="O41" s="911" t="s">
        <v>1403</v>
      </c>
      <c r="P41" s="960" t="s">
        <v>1404</v>
      </c>
      <c r="Q41" s="964"/>
      <c r="R41" s="964"/>
      <c r="S41" s="965">
        <f>SUM(T41:V41)</f>
        <v>0</v>
      </c>
      <c r="T41" s="965"/>
      <c r="U41" s="965"/>
      <c r="V41" s="965"/>
      <c r="W41" s="966">
        <f>D39-Q41</f>
        <v>49175700</v>
      </c>
      <c r="X41" s="966">
        <f t="shared" ref="W41:Y43" si="9">E39-R41</f>
        <v>0</v>
      </c>
      <c r="Y41" s="966">
        <f t="shared" si="9"/>
        <v>0</v>
      </c>
    </row>
    <row r="42" spans="1:25" ht="47.45" customHeight="1" x14ac:dyDescent="0.25">
      <c r="A42" s="957" t="s">
        <v>1405</v>
      </c>
      <c r="B42" s="958">
        <v>2140</v>
      </c>
      <c r="C42" s="958">
        <v>119</v>
      </c>
      <c r="D42" s="959">
        <f>D43+D44</f>
        <v>14727500</v>
      </c>
      <c r="E42" s="959">
        <f>E43+E44</f>
        <v>0</v>
      </c>
      <c r="F42" s="959">
        <f t="shared" ref="F42:I42" si="10">F43+F44</f>
        <v>0</v>
      </c>
      <c r="G42" s="959">
        <f t="shared" si="10"/>
        <v>14727500</v>
      </c>
      <c r="H42" s="959">
        <f t="shared" si="10"/>
        <v>0</v>
      </c>
      <c r="I42" s="959">
        <f t="shared" si="10"/>
        <v>0</v>
      </c>
      <c r="J42" s="959">
        <f>J43+J44</f>
        <v>14727500</v>
      </c>
      <c r="K42" s="959">
        <f>K43+K44</f>
        <v>0</v>
      </c>
      <c r="L42" s="959">
        <f>L43+L44</f>
        <v>0</v>
      </c>
      <c r="M42" s="959">
        <v>0</v>
      </c>
      <c r="N42" s="959">
        <v>0</v>
      </c>
      <c r="P42" s="960" t="s">
        <v>1406</v>
      </c>
      <c r="Q42" s="964"/>
      <c r="R42" s="964"/>
      <c r="S42" s="965">
        <f t="shared" ref="S42:S48" si="11">SUM(T42:V42)</f>
        <v>0</v>
      </c>
      <c r="T42" s="965"/>
      <c r="U42" s="965"/>
      <c r="V42" s="965"/>
      <c r="W42" s="966">
        <f t="shared" si="9"/>
        <v>189800</v>
      </c>
      <c r="X42" s="966">
        <f t="shared" si="9"/>
        <v>1518100</v>
      </c>
      <c r="Y42" s="966">
        <f t="shared" si="9"/>
        <v>0</v>
      </c>
    </row>
    <row r="43" spans="1:25" ht="30" x14ac:dyDescent="0.25">
      <c r="A43" s="939" t="s">
        <v>1407</v>
      </c>
      <c r="B43" s="913">
        <v>2141</v>
      </c>
      <c r="C43" s="913">
        <v>119</v>
      </c>
      <c r="D43" s="536">
        <f>'Бюджет 2022-2024 (ОТИЗ)'!N7</f>
        <v>14727500</v>
      </c>
      <c r="E43" s="536"/>
      <c r="F43" s="967"/>
      <c r="G43" s="967">
        <f>'Бюджет 2022-2024 (ОТИЗ)'!O7</f>
        <v>14727500</v>
      </c>
      <c r="H43" s="967"/>
      <c r="I43" s="967"/>
      <c r="J43" s="967">
        <f>'Бюджет 2022-2024 (ОТИЗ)'!P7</f>
        <v>14727500</v>
      </c>
      <c r="K43" s="967"/>
      <c r="L43" s="967"/>
      <c r="M43" s="536" t="s">
        <v>373</v>
      </c>
      <c r="N43" s="536" t="s">
        <v>373</v>
      </c>
      <c r="O43" s="911" t="s">
        <v>1408</v>
      </c>
      <c r="P43" s="968" t="s">
        <v>1409</v>
      </c>
      <c r="Q43" s="969"/>
      <c r="R43" s="969"/>
      <c r="S43" s="970">
        <f t="shared" si="11"/>
        <v>0</v>
      </c>
      <c r="T43" s="970"/>
      <c r="U43" s="970"/>
      <c r="V43" s="970"/>
      <c r="W43" s="966">
        <f t="shared" si="9"/>
        <v>0</v>
      </c>
      <c r="X43" s="966">
        <f t="shared" si="9"/>
        <v>0</v>
      </c>
      <c r="Y43" s="966">
        <f t="shared" si="9"/>
        <v>0</v>
      </c>
    </row>
    <row r="44" spans="1:25" ht="22.9" customHeight="1" x14ac:dyDescent="0.25">
      <c r="A44" s="939" t="s">
        <v>1410</v>
      </c>
      <c r="B44" s="913">
        <v>2142</v>
      </c>
      <c r="C44" s="913">
        <v>119</v>
      </c>
      <c r="D44" s="536"/>
      <c r="E44" s="536"/>
      <c r="F44" s="536"/>
      <c r="G44" s="536"/>
      <c r="H44" s="536"/>
      <c r="I44" s="536"/>
      <c r="J44" s="536"/>
      <c r="K44" s="536"/>
      <c r="L44" s="536"/>
      <c r="M44" s="536" t="s">
        <v>373</v>
      </c>
      <c r="N44" s="536" t="s">
        <v>373</v>
      </c>
      <c r="O44" s="911" t="s">
        <v>1411</v>
      </c>
      <c r="P44" s="960" t="s">
        <v>1412</v>
      </c>
      <c r="Q44" s="964"/>
      <c r="R44" s="964"/>
      <c r="S44" s="965">
        <f t="shared" si="11"/>
        <v>0</v>
      </c>
      <c r="T44" s="965"/>
      <c r="U44" s="965"/>
      <c r="V44" s="965"/>
      <c r="W44" s="966">
        <f>D43-Q44-D44</f>
        <v>14727500</v>
      </c>
      <c r="X44" s="966">
        <f>E43-R44-E44</f>
        <v>0</v>
      </c>
      <c r="Y44" s="966">
        <f>E43-S44-E44</f>
        <v>0</v>
      </c>
    </row>
    <row r="45" spans="1:25" ht="25.9" customHeight="1" x14ac:dyDescent="0.25">
      <c r="A45" s="944" t="s">
        <v>1413</v>
      </c>
      <c r="B45" s="945">
        <v>2200</v>
      </c>
      <c r="C45" s="945">
        <v>300</v>
      </c>
      <c r="D45" s="934">
        <f>D46+D48+D49+D50+D47</f>
        <v>0</v>
      </c>
      <c r="E45" s="934">
        <f t="shared" ref="E45:L45" si="12">E46+E48+E49+E50+E47</f>
        <v>550300</v>
      </c>
      <c r="F45" s="934">
        <f t="shared" si="12"/>
        <v>0</v>
      </c>
      <c r="G45" s="934">
        <f t="shared" si="12"/>
        <v>0</v>
      </c>
      <c r="H45" s="934">
        <f t="shared" si="12"/>
        <v>0</v>
      </c>
      <c r="I45" s="934">
        <f t="shared" si="12"/>
        <v>0</v>
      </c>
      <c r="J45" s="934">
        <f t="shared" si="12"/>
        <v>0</v>
      </c>
      <c r="K45" s="934">
        <f t="shared" si="12"/>
        <v>0</v>
      </c>
      <c r="L45" s="934">
        <f t="shared" si="12"/>
        <v>0</v>
      </c>
      <c r="M45" s="959">
        <v>0</v>
      </c>
      <c r="N45" s="959">
        <v>0</v>
      </c>
      <c r="P45" s="960" t="s">
        <v>1414</v>
      </c>
      <c r="Q45" s="964"/>
      <c r="R45" s="964"/>
      <c r="S45" s="965">
        <f>SUM(T45:V45)</f>
        <v>0</v>
      </c>
      <c r="T45" s="965"/>
      <c r="U45" s="965"/>
      <c r="V45" s="965"/>
      <c r="W45" s="966">
        <f>D67-Q45</f>
        <v>5122500</v>
      </c>
      <c r="X45" s="966">
        <f t="shared" ref="X45:Y45" si="13">E67-R45</f>
        <v>114900</v>
      </c>
      <c r="Y45" s="966">
        <f t="shared" si="13"/>
        <v>0</v>
      </c>
    </row>
    <row r="46" spans="1:25" s="938" customFormat="1" ht="42.6" customHeight="1" x14ac:dyDescent="0.25">
      <c r="A46" s="971" t="s">
        <v>1415</v>
      </c>
      <c r="B46" s="972">
        <v>2210</v>
      </c>
      <c r="C46" s="972">
        <v>320</v>
      </c>
      <c r="D46" s="973"/>
      <c r="E46" s="973"/>
      <c r="F46" s="973"/>
      <c r="G46" s="973"/>
      <c r="H46" s="973"/>
      <c r="I46" s="973"/>
      <c r="J46" s="973"/>
      <c r="K46" s="973"/>
      <c r="L46" s="973"/>
      <c r="M46" s="974" t="s">
        <v>373</v>
      </c>
      <c r="N46" s="974" t="s">
        <v>373</v>
      </c>
      <c r="P46" s="960" t="s">
        <v>1416</v>
      </c>
      <c r="Q46" s="964"/>
      <c r="R46" s="964"/>
      <c r="S46" s="965">
        <f t="shared" si="11"/>
        <v>0</v>
      </c>
      <c r="T46" s="965"/>
      <c r="U46" s="965"/>
      <c r="V46" s="965"/>
      <c r="W46" s="966">
        <f>D47-Q46</f>
        <v>0</v>
      </c>
      <c r="X46" s="966">
        <f>E47-R46</f>
        <v>550300</v>
      </c>
      <c r="Y46" s="966">
        <f>F47-S46</f>
        <v>0</v>
      </c>
    </row>
    <row r="47" spans="1:25" ht="52.9" customHeight="1" x14ac:dyDescent="0.25">
      <c r="A47" s="939" t="s">
        <v>1417</v>
      </c>
      <c r="B47" s="913">
        <v>2211</v>
      </c>
      <c r="C47" s="913">
        <v>321</v>
      </c>
      <c r="D47" s="967"/>
      <c r="E47" s="536">
        <f>'Бюджет 2022-2024 (ОТИЗ)'!N8</f>
        <v>550300</v>
      </c>
      <c r="F47" s="536"/>
      <c r="G47" s="536"/>
      <c r="H47" s="536">
        <f>'Бюджет 2022-2024 (ОТИЗ)'!O8</f>
        <v>0</v>
      </c>
      <c r="I47" s="536"/>
      <c r="J47" s="536"/>
      <c r="K47" s="536">
        <f>'Бюджет 2022-2024 (ОТИЗ)'!P8</f>
        <v>0</v>
      </c>
      <c r="L47" s="967"/>
      <c r="M47" s="536" t="s">
        <v>373</v>
      </c>
      <c r="N47" s="536" t="s">
        <v>373</v>
      </c>
      <c r="O47" s="911" t="s">
        <v>1418</v>
      </c>
      <c r="P47" s="960" t="s">
        <v>1419</v>
      </c>
      <c r="Q47" s="964"/>
      <c r="R47" s="964"/>
      <c r="S47" s="965">
        <f t="shared" si="11"/>
        <v>0</v>
      </c>
      <c r="T47" s="965"/>
      <c r="U47" s="965"/>
      <c r="V47" s="965"/>
      <c r="W47" s="966">
        <f>D63-Q47</f>
        <v>0</v>
      </c>
      <c r="X47" s="966">
        <f>E63-R47</f>
        <v>0</v>
      </c>
      <c r="Y47" s="966">
        <f>F63-S47</f>
        <v>0</v>
      </c>
    </row>
    <row r="48" spans="1:25" ht="44.45" customHeight="1" x14ac:dyDescent="0.25">
      <c r="A48" s="939" t="s">
        <v>1420</v>
      </c>
      <c r="B48" s="913">
        <v>2220</v>
      </c>
      <c r="C48" s="913">
        <v>340</v>
      </c>
      <c r="D48" s="536"/>
      <c r="E48" s="536"/>
      <c r="F48" s="536"/>
      <c r="G48" s="536"/>
      <c r="H48" s="536"/>
      <c r="I48" s="536"/>
      <c r="J48" s="536"/>
      <c r="K48" s="536"/>
      <c r="L48" s="536"/>
      <c r="M48" s="536" t="s">
        <v>373</v>
      </c>
      <c r="N48" s="536" t="s">
        <v>373</v>
      </c>
      <c r="P48" s="960" t="s">
        <v>1421</v>
      </c>
      <c r="Q48" s="964"/>
      <c r="R48" s="964"/>
      <c r="S48" s="965">
        <f t="shared" si="11"/>
        <v>0</v>
      </c>
      <c r="T48" s="965"/>
      <c r="U48" s="965"/>
      <c r="V48" s="965"/>
      <c r="W48" s="966">
        <f>D52-Q48</f>
        <v>0</v>
      </c>
      <c r="X48" s="966">
        <f t="shared" ref="W48:Y49" si="14">E53-R48</f>
        <v>0</v>
      </c>
      <c r="Y48" s="966">
        <f t="shared" si="14"/>
        <v>0</v>
      </c>
    </row>
    <row r="49" spans="1:26" ht="73.5" customHeight="1" x14ac:dyDescent="0.25">
      <c r="A49" s="939" t="s">
        <v>1422</v>
      </c>
      <c r="B49" s="913">
        <v>2230</v>
      </c>
      <c r="C49" s="913">
        <v>350</v>
      </c>
      <c r="D49" s="536"/>
      <c r="E49" s="536"/>
      <c r="F49" s="536"/>
      <c r="G49" s="536"/>
      <c r="H49" s="536"/>
      <c r="I49" s="536"/>
      <c r="J49" s="536"/>
      <c r="K49" s="536"/>
      <c r="L49" s="536"/>
      <c r="M49" s="536" t="s">
        <v>373</v>
      </c>
      <c r="N49" s="536" t="s">
        <v>373</v>
      </c>
      <c r="O49" s="911" t="s">
        <v>1423</v>
      </c>
      <c r="P49" s="960" t="s">
        <v>1424</v>
      </c>
      <c r="Q49" s="964"/>
      <c r="R49" s="964"/>
      <c r="S49" s="965">
        <f>SUM(T49:V49)</f>
        <v>0</v>
      </c>
      <c r="T49" s="965"/>
      <c r="U49" s="965"/>
      <c r="V49" s="965"/>
      <c r="W49" s="966">
        <f t="shared" si="14"/>
        <v>5000</v>
      </c>
      <c r="X49" s="966">
        <f t="shared" si="14"/>
        <v>0</v>
      </c>
      <c r="Y49" s="966">
        <f t="shared" si="14"/>
        <v>0</v>
      </c>
    </row>
    <row r="50" spans="1:26" ht="16.899999999999999" customHeight="1" x14ac:dyDescent="0.25">
      <c r="A50" s="939" t="s">
        <v>1425</v>
      </c>
      <c r="B50" s="913">
        <v>2240</v>
      </c>
      <c r="C50" s="913">
        <v>360</v>
      </c>
      <c r="D50" s="536"/>
      <c r="E50" s="536"/>
      <c r="F50" s="536"/>
      <c r="G50" s="536"/>
      <c r="H50" s="536"/>
      <c r="I50" s="536"/>
      <c r="J50" s="536"/>
      <c r="K50" s="536"/>
      <c r="L50" s="536"/>
      <c r="M50" s="536" t="s">
        <v>373</v>
      </c>
      <c r="N50" s="536" t="s">
        <v>373</v>
      </c>
      <c r="P50" s="975" t="s">
        <v>1426</v>
      </c>
      <c r="Q50" s="976"/>
      <c r="R50" s="964"/>
      <c r="S50" s="965">
        <f t="shared" ref="S50:S51" si="15">SUM(T50:V50)</f>
        <v>0</v>
      </c>
      <c r="T50" s="964"/>
      <c r="U50" s="964"/>
      <c r="V50" s="964"/>
      <c r="W50" s="966" t="e">
        <f>#REF!-Q50</f>
        <v>#REF!</v>
      </c>
      <c r="X50" s="966" t="e">
        <f>#REF!-R50</f>
        <v>#REF!</v>
      </c>
      <c r="Y50" s="966" t="e">
        <f>#REF!-S50</f>
        <v>#REF!</v>
      </c>
      <c r="Z50" s="910"/>
    </row>
    <row r="51" spans="1:26" ht="18" customHeight="1" x14ac:dyDescent="0.25">
      <c r="A51" s="944" t="s">
        <v>1427</v>
      </c>
      <c r="B51" s="945">
        <v>2300</v>
      </c>
      <c r="C51" s="945">
        <v>850</v>
      </c>
      <c r="D51" s="934">
        <f>SUM(D52:D54)</f>
        <v>10000</v>
      </c>
      <c r="E51" s="934">
        <f t="shared" ref="E51" si="16">SUM(E52:E54)</f>
        <v>0</v>
      </c>
      <c r="F51" s="934">
        <f>SUM(F52:F54)</f>
        <v>0</v>
      </c>
      <c r="G51" s="934">
        <f>SUM(G52:G54)</f>
        <v>0</v>
      </c>
      <c r="H51" s="934">
        <f t="shared" ref="H51:I51" si="17">SUM(H52:H54)</f>
        <v>0</v>
      </c>
      <c r="I51" s="934">
        <f t="shared" si="17"/>
        <v>0</v>
      </c>
      <c r="J51" s="934">
        <f>SUM(J52:J54)</f>
        <v>0</v>
      </c>
      <c r="K51" s="934">
        <f t="shared" ref="K51:L51" si="18">SUM(K52:K54)</f>
        <v>0</v>
      </c>
      <c r="L51" s="934">
        <f t="shared" si="18"/>
        <v>0</v>
      </c>
      <c r="M51" s="959">
        <v>0</v>
      </c>
      <c r="N51" s="959">
        <v>0</v>
      </c>
      <c r="P51" s="975" t="s">
        <v>1428</v>
      </c>
      <c r="Q51" s="976"/>
      <c r="R51" s="976"/>
      <c r="S51" s="965">
        <f t="shared" si="15"/>
        <v>0</v>
      </c>
      <c r="T51" s="976"/>
      <c r="U51" s="976"/>
      <c r="V51" s="976"/>
      <c r="W51" s="966">
        <f>D68-Q51</f>
        <v>0</v>
      </c>
      <c r="X51" s="966">
        <f>E68-R51</f>
        <v>0</v>
      </c>
      <c r="Y51" s="966">
        <f>F68-S51</f>
        <v>0</v>
      </c>
    </row>
    <row r="52" spans="1:26" ht="30" x14ac:dyDescent="0.25">
      <c r="A52" s="939" t="s">
        <v>1429</v>
      </c>
      <c r="B52" s="913">
        <v>2310</v>
      </c>
      <c r="C52" s="913">
        <v>851</v>
      </c>
      <c r="D52" s="536"/>
      <c r="E52" s="967"/>
      <c r="F52" s="967"/>
      <c r="G52" s="967"/>
      <c r="H52" s="967"/>
      <c r="I52" s="967"/>
      <c r="J52" s="967"/>
      <c r="K52" s="967"/>
      <c r="L52" s="967"/>
      <c r="M52" s="536" t="s">
        <v>373</v>
      </c>
      <c r="N52" s="536" t="s">
        <v>373</v>
      </c>
    </row>
    <row r="53" spans="1:26" ht="42.6" customHeight="1" x14ac:dyDescent="0.25">
      <c r="A53" s="939" t="s">
        <v>1430</v>
      </c>
      <c r="B53" s="913">
        <v>2320</v>
      </c>
      <c r="C53" s="913">
        <v>852</v>
      </c>
      <c r="D53" s="1072">
        <f>'Раб.таблица 2022'!F210</f>
        <v>5000</v>
      </c>
      <c r="E53" s="536"/>
      <c r="F53" s="536"/>
      <c r="G53" s="536">
        <f>'СГОЗ 2023-2024'!E194</f>
        <v>0</v>
      </c>
      <c r="H53" s="536"/>
      <c r="I53" s="536"/>
      <c r="J53" s="536">
        <f>'СГОЗ 2023-2024'!F194</f>
        <v>0</v>
      </c>
      <c r="K53" s="536"/>
      <c r="L53" s="536"/>
      <c r="M53" s="536" t="s">
        <v>373</v>
      </c>
      <c r="N53" s="536" t="s">
        <v>373</v>
      </c>
      <c r="O53" s="911" t="s">
        <v>1431</v>
      </c>
    </row>
    <row r="54" spans="1:26" ht="30" x14ac:dyDescent="0.25">
      <c r="A54" s="939" t="s">
        <v>1432</v>
      </c>
      <c r="B54" s="913">
        <v>2330</v>
      </c>
      <c r="C54" s="913">
        <v>853</v>
      </c>
      <c r="D54" s="536">
        <f>'Раб.таблица 2022'!F212+'Раб.таблица 2022'!F214+'Раб.таблица 2022'!F216</f>
        <v>5000</v>
      </c>
      <c r="E54" s="536"/>
      <c r="F54" s="536"/>
      <c r="G54" s="536">
        <f>'СГОЗ 2023-2024'!E196+'СГОЗ 2023-2024'!E198+'СГОЗ 2023-2024'!E200</f>
        <v>0</v>
      </c>
      <c r="H54" s="536"/>
      <c r="I54" s="536"/>
      <c r="J54" s="536">
        <f>'СГОЗ 2023-2024'!F198+'СГОЗ 2023-2024'!F200</f>
        <v>0</v>
      </c>
      <c r="K54" s="536"/>
      <c r="L54" s="536"/>
      <c r="M54" s="536" t="s">
        <v>373</v>
      </c>
      <c r="N54" s="536" t="s">
        <v>373</v>
      </c>
      <c r="O54" s="911" t="s">
        <v>1433</v>
      </c>
    </row>
    <row r="55" spans="1:26" ht="30" x14ac:dyDescent="0.25">
      <c r="A55" s="944" t="s">
        <v>1434</v>
      </c>
      <c r="B55" s="945">
        <v>2400</v>
      </c>
      <c r="C55" s="945" t="s">
        <v>373</v>
      </c>
      <c r="D55" s="934">
        <v>0</v>
      </c>
      <c r="E55" s="934">
        <v>0</v>
      </c>
      <c r="F55" s="934">
        <v>0</v>
      </c>
      <c r="G55" s="934">
        <v>0</v>
      </c>
      <c r="H55" s="934">
        <v>0</v>
      </c>
      <c r="I55" s="934">
        <v>0</v>
      </c>
      <c r="J55" s="934">
        <v>0</v>
      </c>
      <c r="K55" s="934">
        <v>0</v>
      </c>
      <c r="L55" s="934">
        <v>0</v>
      </c>
      <c r="M55" s="934">
        <v>0</v>
      </c>
      <c r="N55" s="934">
        <v>0</v>
      </c>
    </row>
    <row r="56" spans="1:26" ht="40.15" customHeight="1" x14ac:dyDescent="0.25">
      <c r="A56" s="939" t="s">
        <v>1435</v>
      </c>
      <c r="B56" s="913">
        <v>2410</v>
      </c>
      <c r="C56" s="913">
        <v>613</v>
      </c>
      <c r="D56" s="536" t="s">
        <v>373</v>
      </c>
      <c r="E56" s="536" t="s">
        <v>373</v>
      </c>
      <c r="F56" s="536" t="s">
        <v>373</v>
      </c>
      <c r="G56" s="536" t="s">
        <v>373</v>
      </c>
      <c r="H56" s="536" t="s">
        <v>373</v>
      </c>
      <c r="I56" s="536" t="s">
        <v>373</v>
      </c>
      <c r="J56" s="536" t="s">
        <v>373</v>
      </c>
      <c r="K56" s="536" t="s">
        <v>373</v>
      </c>
      <c r="L56" s="536" t="s">
        <v>373</v>
      </c>
      <c r="M56" s="536" t="s">
        <v>373</v>
      </c>
      <c r="N56" s="536" t="s">
        <v>373</v>
      </c>
    </row>
    <row r="57" spans="1:26" ht="18.600000000000001" customHeight="1" x14ac:dyDescent="0.25">
      <c r="A57" s="939" t="s">
        <v>1436</v>
      </c>
      <c r="B57" s="913">
        <v>2420</v>
      </c>
      <c r="C57" s="913">
        <v>623</v>
      </c>
      <c r="D57" s="536" t="s">
        <v>373</v>
      </c>
      <c r="E57" s="536" t="s">
        <v>373</v>
      </c>
      <c r="F57" s="536" t="s">
        <v>373</v>
      </c>
      <c r="G57" s="536" t="s">
        <v>373</v>
      </c>
      <c r="H57" s="536" t="s">
        <v>373</v>
      </c>
      <c r="I57" s="536" t="s">
        <v>373</v>
      </c>
      <c r="J57" s="536" t="s">
        <v>373</v>
      </c>
      <c r="K57" s="536" t="s">
        <v>373</v>
      </c>
      <c r="L57" s="536" t="s">
        <v>373</v>
      </c>
      <c r="M57" s="536" t="s">
        <v>373</v>
      </c>
      <c r="N57" s="536" t="s">
        <v>373</v>
      </c>
    </row>
    <row r="58" spans="1:26" ht="44.45" customHeight="1" x14ac:dyDescent="0.25">
      <c r="A58" s="939" t="s">
        <v>1437</v>
      </c>
      <c r="B58" s="913">
        <v>2430</v>
      </c>
      <c r="C58" s="913">
        <v>634</v>
      </c>
      <c r="D58" s="536" t="s">
        <v>373</v>
      </c>
      <c r="E58" s="536" t="s">
        <v>373</v>
      </c>
      <c r="F58" s="536" t="s">
        <v>373</v>
      </c>
      <c r="G58" s="536" t="s">
        <v>373</v>
      </c>
      <c r="H58" s="536" t="s">
        <v>373</v>
      </c>
      <c r="I58" s="536" t="s">
        <v>373</v>
      </c>
      <c r="J58" s="536" t="s">
        <v>373</v>
      </c>
      <c r="K58" s="536" t="s">
        <v>373</v>
      </c>
      <c r="L58" s="536" t="s">
        <v>373</v>
      </c>
      <c r="M58" s="536" t="s">
        <v>373</v>
      </c>
      <c r="N58" s="536" t="s">
        <v>373</v>
      </c>
    </row>
    <row r="59" spans="1:26" ht="40.9" customHeight="1" x14ac:dyDescent="0.25">
      <c r="A59" s="939" t="s">
        <v>1435</v>
      </c>
      <c r="B59" s="913">
        <v>2440</v>
      </c>
      <c r="C59" s="913">
        <v>810</v>
      </c>
      <c r="D59" s="536" t="s">
        <v>373</v>
      </c>
      <c r="E59" s="536" t="s">
        <v>373</v>
      </c>
      <c r="F59" s="536" t="s">
        <v>373</v>
      </c>
      <c r="G59" s="536" t="s">
        <v>373</v>
      </c>
      <c r="H59" s="536" t="s">
        <v>373</v>
      </c>
      <c r="I59" s="536" t="s">
        <v>373</v>
      </c>
      <c r="J59" s="536" t="s">
        <v>373</v>
      </c>
      <c r="K59" s="536" t="s">
        <v>373</v>
      </c>
      <c r="L59" s="536" t="s">
        <v>373</v>
      </c>
      <c r="M59" s="536" t="s">
        <v>373</v>
      </c>
      <c r="N59" s="536" t="s">
        <v>373</v>
      </c>
    </row>
    <row r="60" spans="1:26" ht="16.899999999999999" customHeight="1" x14ac:dyDescent="0.25">
      <c r="A60" s="939" t="s">
        <v>1438</v>
      </c>
      <c r="B60" s="913">
        <v>2450</v>
      </c>
      <c r="C60" s="913">
        <v>862</v>
      </c>
      <c r="D60" s="536" t="s">
        <v>373</v>
      </c>
      <c r="E60" s="536" t="s">
        <v>373</v>
      </c>
      <c r="F60" s="536" t="s">
        <v>373</v>
      </c>
      <c r="G60" s="536" t="s">
        <v>373</v>
      </c>
      <c r="H60" s="536" t="s">
        <v>373</v>
      </c>
      <c r="I60" s="536" t="s">
        <v>373</v>
      </c>
      <c r="J60" s="536" t="s">
        <v>373</v>
      </c>
      <c r="K60" s="536" t="s">
        <v>373</v>
      </c>
      <c r="L60" s="536" t="s">
        <v>373</v>
      </c>
      <c r="M60" s="536" t="s">
        <v>373</v>
      </c>
      <c r="N60" s="536" t="s">
        <v>373</v>
      </c>
    </row>
    <row r="61" spans="1:26" ht="43.9" customHeight="1" x14ac:dyDescent="0.25">
      <c r="A61" s="939" t="s">
        <v>1439</v>
      </c>
      <c r="B61" s="913">
        <v>2460</v>
      </c>
      <c r="C61" s="913">
        <v>863</v>
      </c>
      <c r="D61" s="536" t="s">
        <v>373</v>
      </c>
      <c r="E61" s="536" t="s">
        <v>373</v>
      </c>
      <c r="F61" s="536" t="s">
        <v>373</v>
      </c>
      <c r="G61" s="536" t="s">
        <v>373</v>
      </c>
      <c r="H61" s="536" t="s">
        <v>373</v>
      </c>
      <c r="I61" s="536" t="s">
        <v>373</v>
      </c>
      <c r="J61" s="536" t="s">
        <v>373</v>
      </c>
      <c r="K61" s="536" t="s">
        <v>373</v>
      </c>
      <c r="L61" s="536" t="s">
        <v>373</v>
      </c>
      <c r="M61" s="536" t="s">
        <v>373</v>
      </c>
      <c r="N61" s="536" t="s">
        <v>373</v>
      </c>
    </row>
    <row r="62" spans="1:26" ht="30.6" customHeight="1" x14ac:dyDescent="0.25">
      <c r="A62" s="944" t="s">
        <v>1440</v>
      </c>
      <c r="B62" s="945">
        <v>2500</v>
      </c>
      <c r="C62" s="945" t="s">
        <v>373</v>
      </c>
      <c r="D62" s="934">
        <f>D63</f>
        <v>0</v>
      </c>
      <c r="E62" s="934">
        <f t="shared" ref="E62:L62" si="19">E63</f>
        <v>0</v>
      </c>
      <c r="F62" s="934">
        <f t="shared" si="19"/>
        <v>0</v>
      </c>
      <c r="G62" s="934">
        <f t="shared" si="19"/>
        <v>0</v>
      </c>
      <c r="H62" s="934">
        <f t="shared" si="19"/>
        <v>0</v>
      </c>
      <c r="I62" s="934">
        <f t="shared" si="19"/>
        <v>0</v>
      </c>
      <c r="J62" s="934">
        <f t="shared" si="19"/>
        <v>0</v>
      </c>
      <c r="K62" s="934">
        <f t="shared" si="19"/>
        <v>0</v>
      </c>
      <c r="L62" s="934">
        <f t="shared" si="19"/>
        <v>0</v>
      </c>
      <c r="M62" s="934">
        <v>0</v>
      </c>
      <c r="N62" s="934">
        <v>0</v>
      </c>
    </row>
    <row r="63" spans="1:26" ht="57" customHeight="1" x14ac:dyDescent="0.25">
      <c r="A63" s="939" t="s">
        <v>1441</v>
      </c>
      <c r="B63" s="913">
        <v>2520</v>
      </c>
      <c r="C63" s="913">
        <v>831</v>
      </c>
      <c r="D63" s="536"/>
      <c r="E63" s="536"/>
      <c r="F63" s="536"/>
      <c r="G63" s="536"/>
      <c r="H63" s="536"/>
      <c r="I63" s="536"/>
      <c r="J63" s="536"/>
      <c r="K63" s="536"/>
      <c r="L63" s="536"/>
      <c r="M63" s="536" t="s">
        <v>373</v>
      </c>
      <c r="N63" s="536" t="s">
        <v>373</v>
      </c>
      <c r="O63" s="911" t="s">
        <v>1442</v>
      </c>
    </row>
    <row r="64" spans="1:26" ht="15.6" customHeight="1" x14ac:dyDescent="0.25">
      <c r="A64" s="944" t="s">
        <v>1443</v>
      </c>
      <c r="B64" s="945">
        <v>2600</v>
      </c>
      <c r="C64" s="945" t="s">
        <v>373</v>
      </c>
      <c r="D64" s="934">
        <f>D67+D68+D70</f>
        <v>6623700</v>
      </c>
      <c r="E64" s="934">
        <f t="shared" ref="E64:L64" si="20">E67+E68+E70</f>
        <v>114900</v>
      </c>
      <c r="F64" s="934">
        <f t="shared" si="20"/>
        <v>0</v>
      </c>
      <c r="G64" s="934">
        <f t="shared" si="20"/>
        <v>3651900</v>
      </c>
      <c r="H64" s="934">
        <f t="shared" si="20"/>
        <v>114900</v>
      </c>
      <c r="I64" s="934">
        <f t="shared" si="20"/>
        <v>0</v>
      </c>
      <c r="J64" s="934">
        <f t="shared" si="20"/>
        <v>1966400</v>
      </c>
      <c r="K64" s="934">
        <f t="shared" si="20"/>
        <v>114900</v>
      </c>
      <c r="L64" s="934">
        <f t="shared" si="20"/>
        <v>0</v>
      </c>
      <c r="M64" s="934">
        <v>0</v>
      </c>
      <c r="N64" s="934">
        <v>0</v>
      </c>
      <c r="O64" s="911" t="s">
        <v>1444</v>
      </c>
    </row>
    <row r="65" spans="1:26" ht="40.9" customHeight="1" x14ac:dyDescent="0.25">
      <c r="A65" s="939" t="s">
        <v>1445</v>
      </c>
      <c r="B65" s="913">
        <v>2610</v>
      </c>
      <c r="C65" s="913">
        <v>241</v>
      </c>
      <c r="D65" s="536" t="s">
        <v>373</v>
      </c>
      <c r="E65" s="536" t="s">
        <v>373</v>
      </c>
      <c r="F65" s="536" t="s">
        <v>373</v>
      </c>
      <c r="G65" s="536" t="s">
        <v>373</v>
      </c>
      <c r="H65" s="536" t="s">
        <v>373</v>
      </c>
      <c r="I65" s="536" t="s">
        <v>373</v>
      </c>
      <c r="J65" s="536" t="s">
        <v>373</v>
      </c>
      <c r="K65" s="536" t="s">
        <v>373</v>
      </c>
      <c r="L65" s="536" t="s">
        <v>373</v>
      </c>
      <c r="M65" s="536" t="s">
        <v>373</v>
      </c>
      <c r="N65" s="536" t="s">
        <v>373</v>
      </c>
    </row>
    <row r="66" spans="1:26" ht="31.9" customHeight="1" x14ac:dyDescent="0.25">
      <c r="A66" s="939" t="s">
        <v>1446</v>
      </c>
      <c r="B66" s="913">
        <v>2630</v>
      </c>
      <c r="C66" s="913">
        <v>243</v>
      </c>
      <c r="D66" s="536" t="s">
        <v>373</v>
      </c>
      <c r="E66" s="536" t="s">
        <v>373</v>
      </c>
      <c r="F66" s="536" t="s">
        <v>373</v>
      </c>
      <c r="G66" s="536" t="s">
        <v>373</v>
      </c>
      <c r="H66" s="536" t="s">
        <v>373</v>
      </c>
      <c r="I66" s="536" t="s">
        <v>373</v>
      </c>
      <c r="J66" s="536" t="s">
        <v>373</v>
      </c>
      <c r="K66" s="536" t="s">
        <v>373</v>
      </c>
      <c r="L66" s="536" t="s">
        <v>373</v>
      </c>
      <c r="M66" s="536" t="s">
        <v>373</v>
      </c>
      <c r="N66" s="536" t="s">
        <v>373</v>
      </c>
      <c r="Z66" s="914"/>
    </row>
    <row r="67" spans="1:26" ht="28.15" customHeight="1" x14ac:dyDescent="0.25">
      <c r="A67" s="2193" t="s">
        <v>1447</v>
      </c>
      <c r="B67" s="2184">
        <v>2640</v>
      </c>
      <c r="C67" s="913">
        <v>244</v>
      </c>
      <c r="D67" s="536">
        <f>'Раб.таблица 2022'!D8-D70</f>
        <v>5122500</v>
      </c>
      <c r="E67" s="536">
        <f>'Раб.таблица 2022'!D9</f>
        <v>114900</v>
      </c>
      <c r="F67" s="536">
        <f>'Раб.таблица 2022'!D11-J356-F70</f>
        <v>0</v>
      </c>
      <c r="G67" s="536">
        <f>'СГОЗ 2023-2024'!D7+'СГОЗ 2023-2024'!D8+'СГОЗ 2023-2024'!D9-G70</f>
        <v>2150700</v>
      </c>
      <c r="H67" s="536">
        <f>'СГОЗ 2023-2024'!D10+'СГОЗ 2023-2024'!D11-H70-H68</f>
        <v>114900</v>
      </c>
      <c r="I67" s="536">
        <f>'СГОЗ 2023-2024'!E275-H70-H68</f>
        <v>0</v>
      </c>
      <c r="J67" s="536">
        <f>'СГОЗ 2023-2024'!E7+'СГОЗ 2023-2024'!E8+'СГОЗ 2023-2024'!E9-J70</f>
        <v>465200</v>
      </c>
      <c r="K67" s="536">
        <f>'СГОЗ 2023-2024'!E11+'СГОЗ 2023-2024'!E10-K70-K68</f>
        <v>114900</v>
      </c>
      <c r="L67" s="536">
        <f>'СГОЗ 2023-2024'!F275-H70-H68</f>
        <v>0</v>
      </c>
      <c r="M67" s="536" t="s">
        <v>373</v>
      </c>
      <c r="N67" s="536" t="s">
        <v>373</v>
      </c>
      <c r="O67" s="977" t="s">
        <v>1546</v>
      </c>
    </row>
    <row r="68" spans="1:26" ht="21.6" customHeight="1" x14ac:dyDescent="0.25">
      <c r="A68" s="2194"/>
      <c r="B68" s="2185"/>
      <c r="C68" s="913">
        <v>323</v>
      </c>
      <c r="D68" s="536"/>
      <c r="E68" s="536">
        <f>'Раб.таблица 2022'!F391</f>
        <v>0</v>
      </c>
      <c r="F68" s="536"/>
      <c r="G68" s="536"/>
      <c r="H68" s="536">
        <f>'СГОЗ 2023-2024'!E368</f>
        <v>0</v>
      </c>
      <c r="I68" s="536"/>
      <c r="J68" s="536"/>
      <c r="K68" s="536">
        <f>'СГОЗ 2023-2024'!X368</f>
        <v>0</v>
      </c>
      <c r="L68" s="536"/>
      <c r="M68" s="536" t="s">
        <v>373</v>
      </c>
      <c r="N68" s="536" t="s">
        <v>373</v>
      </c>
      <c r="O68" s="911" t="s">
        <v>1448</v>
      </c>
    </row>
    <row r="69" spans="1:26" ht="46.15" customHeight="1" x14ac:dyDescent="0.25">
      <c r="A69" s="939" t="s">
        <v>1449</v>
      </c>
      <c r="B69" s="913">
        <v>2650</v>
      </c>
      <c r="C69" s="913">
        <v>246</v>
      </c>
      <c r="D69" s="536" t="s">
        <v>373</v>
      </c>
      <c r="E69" s="536" t="s">
        <v>373</v>
      </c>
      <c r="F69" s="536" t="s">
        <v>373</v>
      </c>
      <c r="G69" s="536" t="s">
        <v>373</v>
      </c>
      <c r="H69" s="536" t="s">
        <v>373</v>
      </c>
      <c r="I69" s="536" t="s">
        <v>373</v>
      </c>
      <c r="J69" s="536" t="s">
        <v>373</v>
      </c>
      <c r="K69" s="536" t="s">
        <v>373</v>
      </c>
      <c r="L69" s="536" t="s">
        <v>373</v>
      </c>
      <c r="M69" s="536" t="s">
        <v>373</v>
      </c>
      <c r="N69" s="536" t="s">
        <v>373</v>
      </c>
    </row>
    <row r="70" spans="1:26" ht="18" customHeight="1" x14ac:dyDescent="0.25">
      <c r="A70" s="939" t="s">
        <v>1450</v>
      </c>
      <c r="B70" s="913">
        <v>2660</v>
      </c>
      <c r="C70" s="913">
        <v>247</v>
      </c>
      <c r="D70" s="536">
        <f>'Раб.таблица 2022'!F57+'Раб.таблица 2022'!F58</f>
        <v>1501200</v>
      </c>
      <c r="E70" s="536"/>
      <c r="F70" s="536">
        <f>'Раб.таблица 2022'!F306</f>
        <v>0</v>
      </c>
      <c r="G70" s="536">
        <f>'СГОЗ 2023-2024'!E50+'СГОЗ 2023-2024'!E51</f>
        <v>1501200</v>
      </c>
      <c r="H70" s="536"/>
      <c r="I70" s="536">
        <f>'СГОЗ 2023-2024'!E286</f>
        <v>0</v>
      </c>
      <c r="J70" s="536">
        <f>'СГОЗ 2023-2024'!F50+'СГОЗ 2023-2024'!F51</f>
        <v>1501200</v>
      </c>
      <c r="K70" s="536"/>
      <c r="L70" s="536">
        <f>'СГОЗ 2023-2024'!F286</f>
        <v>0</v>
      </c>
      <c r="M70" s="536" t="s">
        <v>373</v>
      </c>
      <c r="N70" s="536" t="s">
        <v>373</v>
      </c>
      <c r="O70" s="911" t="s">
        <v>1451</v>
      </c>
    </row>
    <row r="71" spans="1:26" ht="30" customHeight="1" x14ac:dyDescent="0.25">
      <c r="A71" s="944" t="s">
        <v>1452</v>
      </c>
      <c r="B71" s="945">
        <v>2700</v>
      </c>
      <c r="C71" s="945">
        <v>400</v>
      </c>
      <c r="D71" s="934" t="s">
        <v>373</v>
      </c>
      <c r="E71" s="934" t="s">
        <v>373</v>
      </c>
      <c r="F71" s="934" t="s">
        <v>373</v>
      </c>
      <c r="G71" s="934" t="s">
        <v>373</v>
      </c>
      <c r="H71" s="934" t="s">
        <v>373</v>
      </c>
      <c r="I71" s="934" t="s">
        <v>373</v>
      </c>
      <c r="J71" s="934" t="s">
        <v>373</v>
      </c>
      <c r="K71" s="934" t="s">
        <v>373</v>
      </c>
      <c r="L71" s="934" t="s">
        <v>373</v>
      </c>
      <c r="M71" s="934" t="s">
        <v>373</v>
      </c>
      <c r="N71" s="934" t="s">
        <v>373</v>
      </c>
    </row>
    <row r="72" spans="1:26" ht="42.6" customHeight="1" x14ac:dyDescent="0.25">
      <c r="A72" s="939" t="s">
        <v>1453</v>
      </c>
      <c r="B72" s="913">
        <v>2710</v>
      </c>
      <c r="C72" s="535">
        <v>406</v>
      </c>
      <c r="D72" s="536" t="s">
        <v>373</v>
      </c>
      <c r="E72" s="536" t="s">
        <v>373</v>
      </c>
      <c r="F72" s="536" t="s">
        <v>373</v>
      </c>
      <c r="G72" s="536" t="s">
        <v>373</v>
      </c>
      <c r="H72" s="536" t="s">
        <v>373</v>
      </c>
      <c r="I72" s="536" t="s">
        <v>373</v>
      </c>
      <c r="J72" s="536" t="s">
        <v>373</v>
      </c>
      <c r="K72" s="536" t="s">
        <v>373</v>
      </c>
      <c r="L72" s="536" t="s">
        <v>373</v>
      </c>
      <c r="M72" s="536" t="s">
        <v>373</v>
      </c>
      <c r="N72" s="536" t="s">
        <v>373</v>
      </c>
    </row>
    <row r="73" spans="1:26" ht="45.75" thickBot="1" x14ac:dyDescent="0.3">
      <c r="A73" s="534" t="s">
        <v>1454</v>
      </c>
      <c r="B73" s="535">
        <v>2720</v>
      </c>
      <c r="C73" s="535">
        <v>407</v>
      </c>
      <c r="D73" s="536" t="s">
        <v>373</v>
      </c>
      <c r="E73" s="536" t="s">
        <v>373</v>
      </c>
      <c r="F73" s="536" t="s">
        <v>373</v>
      </c>
      <c r="G73" s="536" t="s">
        <v>373</v>
      </c>
      <c r="H73" s="536" t="s">
        <v>373</v>
      </c>
      <c r="I73" s="536" t="s">
        <v>373</v>
      </c>
      <c r="J73" s="536" t="s">
        <v>373</v>
      </c>
      <c r="K73" s="536" t="s">
        <v>373</v>
      </c>
      <c r="L73" s="536" t="s">
        <v>373</v>
      </c>
      <c r="M73" s="536" t="s">
        <v>373</v>
      </c>
      <c r="N73" s="536" t="s">
        <v>373</v>
      </c>
    </row>
    <row r="74" spans="1:26" ht="15.75" thickBot="1" x14ac:dyDescent="0.3">
      <c r="A74" s="978" t="s">
        <v>1455</v>
      </c>
      <c r="B74" s="979">
        <v>3000</v>
      </c>
      <c r="C74" s="979">
        <v>100</v>
      </c>
      <c r="D74" s="928">
        <f>SUM(D75)</f>
        <v>0</v>
      </c>
      <c r="E74" s="928">
        <f t="shared" ref="E74:L74" si="21">SUM(E75)</f>
        <v>0</v>
      </c>
      <c r="F74" s="928">
        <f t="shared" si="21"/>
        <v>0</v>
      </c>
      <c r="G74" s="928">
        <f t="shared" si="21"/>
        <v>0</v>
      </c>
      <c r="H74" s="928">
        <f t="shared" si="21"/>
        <v>0</v>
      </c>
      <c r="I74" s="928">
        <f t="shared" si="21"/>
        <v>0</v>
      </c>
      <c r="J74" s="928">
        <f t="shared" si="21"/>
        <v>0</v>
      </c>
      <c r="K74" s="928">
        <f t="shared" si="21"/>
        <v>0</v>
      </c>
      <c r="L74" s="928">
        <f t="shared" si="21"/>
        <v>0</v>
      </c>
      <c r="M74" s="928" t="s">
        <v>373</v>
      </c>
      <c r="N74" s="928" t="s">
        <v>373</v>
      </c>
      <c r="O74" s="911" t="s">
        <v>1456</v>
      </c>
    </row>
    <row r="75" spans="1:26" ht="30" x14ac:dyDescent="0.25">
      <c r="A75" s="980" t="s">
        <v>1457</v>
      </c>
      <c r="B75" s="918">
        <v>3010</v>
      </c>
      <c r="C75" s="918"/>
      <c r="D75" s="919"/>
      <c r="E75" s="919"/>
      <c r="F75" s="919"/>
      <c r="G75" s="919"/>
      <c r="H75" s="919"/>
      <c r="I75" s="919"/>
      <c r="J75" s="919"/>
      <c r="K75" s="919"/>
      <c r="L75" s="919"/>
      <c r="M75" s="536" t="s">
        <v>373</v>
      </c>
      <c r="N75" s="536" t="s">
        <v>373</v>
      </c>
      <c r="O75" s="911" t="s">
        <v>1458</v>
      </c>
    </row>
    <row r="76" spans="1:26" ht="15" customHeight="1" x14ac:dyDescent="0.25">
      <c r="A76" s="948" t="s">
        <v>1459</v>
      </c>
      <c r="B76" s="913">
        <v>3020</v>
      </c>
      <c r="C76" s="913"/>
      <c r="D76" s="536" t="s">
        <v>373</v>
      </c>
      <c r="E76" s="536" t="s">
        <v>373</v>
      </c>
      <c r="F76" s="536" t="s">
        <v>373</v>
      </c>
      <c r="G76" s="536" t="s">
        <v>373</v>
      </c>
      <c r="H76" s="536" t="s">
        <v>373</v>
      </c>
      <c r="I76" s="536" t="s">
        <v>373</v>
      </c>
      <c r="J76" s="536" t="s">
        <v>373</v>
      </c>
      <c r="K76" s="536" t="s">
        <v>373</v>
      </c>
      <c r="L76" s="536" t="s">
        <v>373</v>
      </c>
      <c r="M76" s="536" t="s">
        <v>373</v>
      </c>
      <c r="N76" s="536" t="s">
        <v>373</v>
      </c>
    </row>
    <row r="77" spans="1:26" ht="14.45" customHeight="1" thickBot="1" x14ac:dyDescent="0.3">
      <c r="A77" s="981" t="s">
        <v>1460</v>
      </c>
      <c r="B77" s="535">
        <v>3030</v>
      </c>
      <c r="C77" s="535"/>
      <c r="D77" s="536" t="s">
        <v>373</v>
      </c>
      <c r="E77" s="536" t="s">
        <v>373</v>
      </c>
      <c r="F77" s="536" t="s">
        <v>373</v>
      </c>
      <c r="G77" s="536" t="s">
        <v>373</v>
      </c>
      <c r="H77" s="536" t="s">
        <v>373</v>
      </c>
      <c r="I77" s="536" t="s">
        <v>373</v>
      </c>
      <c r="J77" s="536" t="s">
        <v>373</v>
      </c>
      <c r="K77" s="536" t="s">
        <v>373</v>
      </c>
      <c r="L77" s="536" t="s">
        <v>373</v>
      </c>
      <c r="M77" s="536" t="s">
        <v>373</v>
      </c>
      <c r="N77" s="536" t="s">
        <v>373</v>
      </c>
    </row>
    <row r="78" spans="1:26" x14ac:dyDescent="0.25">
      <c r="A78" s="982" t="s">
        <v>1461</v>
      </c>
      <c r="B78" s="983">
        <v>4000</v>
      </c>
      <c r="C78" s="983" t="s">
        <v>373</v>
      </c>
      <c r="D78" s="984">
        <f>D79</f>
        <v>0</v>
      </c>
      <c r="E78" s="984">
        <f t="shared" ref="E78:N78" si="22">E79</f>
        <v>0</v>
      </c>
      <c r="F78" s="984">
        <f t="shared" si="22"/>
        <v>0</v>
      </c>
      <c r="G78" s="984">
        <f t="shared" si="22"/>
        <v>0</v>
      </c>
      <c r="H78" s="984">
        <f t="shared" si="22"/>
        <v>0</v>
      </c>
      <c r="I78" s="984">
        <f t="shared" si="22"/>
        <v>0</v>
      </c>
      <c r="J78" s="984">
        <f t="shared" si="22"/>
        <v>0</v>
      </c>
      <c r="K78" s="984">
        <f t="shared" si="22"/>
        <v>0</v>
      </c>
      <c r="L78" s="984">
        <f t="shared" si="22"/>
        <v>0</v>
      </c>
      <c r="M78" s="984" t="str">
        <f t="shared" si="22"/>
        <v>х</v>
      </c>
      <c r="N78" s="984" t="str">
        <f t="shared" si="22"/>
        <v>х</v>
      </c>
      <c r="O78" s="911" t="s">
        <v>1462</v>
      </c>
    </row>
    <row r="79" spans="1:26" ht="30.75" thickBot="1" x14ac:dyDescent="0.3">
      <c r="A79" s="985" t="s">
        <v>1463</v>
      </c>
      <c r="B79" s="915">
        <v>4010</v>
      </c>
      <c r="C79" s="915">
        <v>610</v>
      </c>
      <c r="D79" s="924"/>
      <c r="E79" s="924"/>
      <c r="F79" s="924"/>
      <c r="G79" s="924"/>
      <c r="H79" s="924"/>
      <c r="I79" s="924"/>
      <c r="J79" s="924"/>
      <c r="K79" s="924"/>
      <c r="L79" s="924"/>
      <c r="M79" s="924" t="s">
        <v>373</v>
      </c>
      <c r="N79" s="925" t="s">
        <v>373</v>
      </c>
      <c r="O79" s="911" t="s">
        <v>1464</v>
      </c>
    </row>
    <row r="80" spans="1:26" x14ac:dyDescent="0.25">
      <c r="B80" s="912"/>
      <c r="C80" s="912"/>
      <c r="D80" s="910"/>
      <c r="E80" s="910"/>
      <c r="F80" s="910"/>
      <c r="G80" s="910"/>
      <c r="H80" s="910"/>
      <c r="I80" s="910"/>
      <c r="J80" s="910"/>
      <c r="K80" s="910"/>
      <c r="L80" s="910"/>
    </row>
    <row r="81" spans="1:15" x14ac:dyDescent="0.25">
      <c r="B81" s="912"/>
      <c r="C81" s="912"/>
      <c r="D81" s="910"/>
      <c r="E81" s="910"/>
      <c r="F81" s="910"/>
      <c r="G81" s="910"/>
      <c r="H81" s="910"/>
      <c r="I81" s="910"/>
      <c r="J81" s="910"/>
      <c r="K81" s="910"/>
      <c r="L81" s="910"/>
    </row>
    <row r="82" spans="1:15" ht="22.9" customHeight="1" x14ac:dyDescent="0.3">
      <c r="A82" s="2195" t="s">
        <v>1465</v>
      </c>
      <c r="B82" s="2195"/>
      <c r="C82" s="2195"/>
      <c r="D82" s="986"/>
      <c r="G82" s="987"/>
      <c r="H82" s="987"/>
      <c r="I82" s="910"/>
      <c r="J82" s="910"/>
      <c r="K82" s="988" t="s">
        <v>1466</v>
      </c>
      <c r="L82" s="910"/>
    </row>
    <row r="83" spans="1:15" ht="17.45" customHeight="1" x14ac:dyDescent="0.3">
      <c r="A83" s="986"/>
      <c r="B83" s="986"/>
      <c r="C83" s="986"/>
      <c r="D83" s="986"/>
      <c r="G83" s="986"/>
      <c r="H83" s="986"/>
      <c r="I83" s="910"/>
      <c r="J83" s="910"/>
      <c r="K83" s="988"/>
      <c r="L83" s="910"/>
    </row>
    <row r="84" spans="1:15" ht="27" customHeight="1" x14ac:dyDescent="0.3">
      <c r="A84" s="2195" t="s">
        <v>1467</v>
      </c>
      <c r="B84" s="2195"/>
      <c r="C84" s="2195"/>
      <c r="D84" s="2195"/>
      <c r="E84" s="2195"/>
      <c r="G84" s="989"/>
      <c r="H84" s="989"/>
      <c r="I84" s="910"/>
      <c r="J84" s="910"/>
      <c r="K84" s="988" t="s">
        <v>1468</v>
      </c>
      <c r="L84" s="910"/>
    </row>
    <row r="85" spans="1:15" s="910" customFormat="1" ht="14.45" customHeight="1" x14ac:dyDescent="0.25">
      <c r="A85" s="3"/>
      <c r="B85" s="2"/>
      <c r="C85" s="3"/>
      <c r="D85" s="5"/>
      <c r="E85" s="5"/>
      <c r="F85" s="5"/>
      <c r="G85" s="5"/>
      <c r="H85" s="5"/>
    </row>
    <row r="86" spans="1:15" s="910" customFormat="1" ht="15" customHeight="1" x14ac:dyDescent="0.25">
      <c r="A86" s="3"/>
      <c r="B86" s="2"/>
      <c r="C86" s="3"/>
      <c r="D86" s="5"/>
      <c r="E86" s="5"/>
      <c r="F86" s="5"/>
      <c r="G86" s="5"/>
      <c r="H86" s="5"/>
    </row>
    <row r="87" spans="1:15" s="910" customFormat="1" ht="23.45" customHeight="1" x14ac:dyDescent="0.25">
      <c r="A87" s="2" t="s">
        <v>1258</v>
      </c>
      <c r="B87" s="2"/>
      <c r="C87" s="3"/>
      <c r="D87" s="5"/>
      <c r="E87" s="5"/>
      <c r="F87" s="5"/>
      <c r="G87" s="5"/>
      <c r="H87" s="5"/>
    </row>
    <row r="88" spans="1:15" s="910" customFormat="1" ht="15.75" x14ac:dyDescent="0.25">
      <c r="A88" s="990" t="s">
        <v>1259</v>
      </c>
      <c r="B88" s="991"/>
      <c r="C88" s="991"/>
      <c r="D88" s="991"/>
      <c r="E88" s="991"/>
      <c r="F88" s="991"/>
      <c r="G88" s="991"/>
      <c r="H88" s="991"/>
    </row>
    <row r="89" spans="1:15" hidden="1" x14ac:dyDescent="0.25">
      <c r="B89" s="912"/>
      <c r="C89" s="912"/>
      <c r="D89" s="910"/>
      <c r="E89" s="910"/>
      <c r="F89" s="910"/>
      <c r="G89" s="910"/>
      <c r="H89" s="910"/>
      <c r="I89" s="910"/>
      <c r="J89" s="910"/>
      <c r="K89" s="910"/>
      <c r="L89" s="910"/>
      <c r="O89" s="910"/>
    </row>
    <row r="90" spans="1:15" x14ac:dyDescent="0.25">
      <c r="B90" s="912"/>
      <c r="C90" s="912"/>
      <c r="D90" s="910"/>
      <c r="E90" s="910"/>
      <c r="F90" s="910"/>
      <c r="G90" s="910"/>
      <c r="H90" s="910"/>
      <c r="I90" s="910"/>
      <c r="J90" s="910"/>
      <c r="K90" s="910"/>
      <c r="L90" s="910"/>
      <c r="O90" s="910"/>
    </row>
    <row r="91" spans="1:15" x14ac:dyDescent="0.25">
      <c r="B91" s="912"/>
      <c r="C91" s="912"/>
      <c r="D91" s="910"/>
      <c r="E91" s="910"/>
      <c r="F91" s="910"/>
      <c r="G91" s="910"/>
      <c r="H91" s="910"/>
      <c r="I91" s="910"/>
      <c r="J91" s="910"/>
      <c r="K91" s="910"/>
      <c r="L91" s="910"/>
      <c r="O91" s="910"/>
    </row>
    <row r="92" spans="1:15" x14ac:dyDescent="0.25">
      <c r="B92" s="912"/>
      <c r="C92" s="912"/>
      <c r="D92" s="910"/>
      <c r="E92" s="910"/>
      <c r="F92" s="910"/>
      <c r="G92" s="910"/>
      <c r="H92" s="910"/>
      <c r="I92" s="910"/>
      <c r="J92" s="910"/>
      <c r="K92" s="910"/>
      <c r="L92" s="910"/>
      <c r="O92" s="910"/>
    </row>
    <row r="93" spans="1:15" x14ac:dyDescent="0.25">
      <c r="B93" s="912"/>
      <c r="C93" s="912"/>
      <c r="D93" s="910"/>
      <c r="E93" s="910"/>
      <c r="F93" s="910"/>
      <c r="G93" s="910"/>
      <c r="H93" s="910"/>
      <c r="I93" s="910"/>
      <c r="J93" s="910"/>
      <c r="K93" s="910"/>
      <c r="L93" s="910"/>
      <c r="O93" s="910"/>
    </row>
    <row r="94" spans="1:15" x14ac:dyDescent="0.25">
      <c r="B94" s="912"/>
      <c r="C94" s="912"/>
      <c r="D94" s="910"/>
      <c r="E94" s="910"/>
      <c r="F94" s="910"/>
      <c r="G94" s="910"/>
      <c r="H94" s="910"/>
      <c r="I94" s="910"/>
      <c r="J94" s="910"/>
      <c r="K94" s="910"/>
      <c r="L94" s="910"/>
      <c r="O94" s="910"/>
    </row>
    <row r="95" spans="1:15" x14ac:dyDescent="0.25">
      <c r="B95" s="912"/>
      <c r="C95" s="912"/>
      <c r="D95" s="910"/>
      <c r="E95" s="910"/>
      <c r="F95" s="910"/>
      <c r="G95" s="910"/>
      <c r="H95" s="910"/>
      <c r="I95" s="910"/>
      <c r="J95" s="910"/>
      <c r="K95" s="910"/>
      <c r="L95" s="910"/>
      <c r="O95" s="910"/>
    </row>
    <row r="96" spans="1:15" x14ac:dyDescent="0.25">
      <c r="B96" s="912"/>
      <c r="C96" s="912"/>
      <c r="D96" s="910"/>
      <c r="E96" s="910"/>
      <c r="F96" s="910"/>
      <c r="G96" s="910"/>
      <c r="H96" s="910"/>
      <c r="I96" s="910"/>
      <c r="J96" s="910"/>
      <c r="K96" s="910"/>
      <c r="L96" s="910"/>
      <c r="O96" s="910"/>
    </row>
    <row r="97" spans="1:15" x14ac:dyDescent="0.25">
      <c r="B97" s="912"/>
      <c r="C97" s="912"/>
      <c r="D97" s="910"/>
      <c r="E97" s="910"/>
      <c r="F97" s="910"/>
      <c r="G97" s="910"/>
      <c r="H97" s="910"/>
      <c r="I97" s="910"/>
      <c r="J97" s="910"/>
      <c r="K97" s="910"/>
      <c r="L97" s="910"/>
      <c r="O97" s="910"/>
    </row>
    <row r="98" spans="1:15" x14ac:dyDescent="0.25">
      <c r="B98" s="912"/>
      <c r="C98" s="912"/>
      <c r="D98" s="910"/>
      <c r="E98" s="910"/>
      <c r="F98" s="910"/>
      <c r="G98" s="910"/>
      <c r="H98" s="910"/>
      <c r="I98" s="910"/>
      <c r="J98" s="910"/>
      <c r="K98" s="910"/>
      <c r="L98" s="910"/>
      <c r="O98" s="910"/>
    </row>
    <row r="99" spans="1:15" x14ac:dyDescent="0.25">
      <c r="B99" s="912"/>
      <c r="C99" s="912"/>
      <c r="D99" s="910"/>
      <c r="E99" s="910"/>
      <c r="F99" s="910"/>
      <c r="G99" s="910"/>
      <c r="H99" s="910"/>
      <c r="I99" s="910"/>
      <c r="J99" s="910"/>
      <c r="K99" s="910"/>
      <c r="L99" s="910"/>
      <c r="O99" s="910"/>
    </row>
    <row r="100" spans="1:15" x14ac:dyDescent="0.25">
      <c r="B100" s="912"/>
      <c r="C100" s="912"/>
      <c r="D100" s="910"/>
      <c r="E100" s="910"/>
      <c r="F100" s="910"/>
      <c r="G100" s="910"/>
      <c r="H100" s="910"/>
      <c r="I100" s="910"/>
      <c r="J100" s="910"/>
      <c r="K100" s="910"/>
      <c r="L100" s="910"/>
      <c r="O100" s="910"/>
    </row>
    <row r="101" spans="1:15" x14ac:dyDescent="0.25">
      <c r="B101" s="912"/>
      <c r="C101" s="912"/>
      <c r="D101" s="910"/>
      <c r="E101" s="910"/>
      <c r="F101" s="910"/>
      <c r="G101" s="910"/>
      <c r="H101" s="910"/>
      <c r="I101" s="910"/>
      <c r="J101" s="910"/>
      <c r="K101" s="910"/>
      <c r="L101" s="910"/>
      <c r="O101" s="910"/>
    </row>
    <row r="102" spans="1:15" x14ac:dyDescent="0.25">
      <c r="B102" s="912"/>
      <c r="C102" s="912"/>
      <c r="D102" s="910"/>
      <c r="E102" s="910"/>
      <c r="F102" s="910"/>
      <c r="G102" s="910"/>
      <c r="H102" s="910"/>
      <c r="I102" s="910"/>
      <c r="J102" s="910"/>
      <c r="K102" s="910"/>
      <c r="L102" s="910"/>
      <c r="O102" s="910"/>
    </row>
    <row r="103" spans="1:15" x14ac:dyDescent="0.25">
      <c r="B103" s="912"/>
      <c r="C103" s="912"/>
      <c r="D103" s="910"/>
      <c r="E103" s="910"/>
      <c r="F103" s="910"/>
      <c r="G103" s="910"/>
      <c r="H103" s="910"/>
      <c r="I103" s="910"/>
      <c r="J103" s="910"/>
      <c r="K103" s="910"/>
      <c r="L103" s="910"/>
      <c r="O103" s="910"/>
    </row>
    <row r="104" spans="1:15" x14ac:dyDescent="0.25">
      <c r="B104" s="912"/>
      <c r="C104" s="912"/>
      <c r="D104" s="910"/>
      <c r="E104" s="910"/>
      <c r="F104" s="910"/>
      <c r="G104" s="910"/>
      <c r="H104" s="910"/>
      <c r="I104" s="910"/>
      <c r="J104" s="910"/>
      <c r="K104" s="910"/>
      <c r="L104" s="910"/>
      <c r="O104" s="910"/>
    </row>
    <row r="105" spans="1:15" x14ac:dyDescent="0.25">
      <c r="B105" s="912"/>
      <c r="C105" s="912"/>
      <c r="D105" s="910"/>
      <c r="E105" s="910"/>
      <c r="F105" s="910"/>
      <c r="G105" s="910"/>
      <c r="H105" s="910"/>
      <c r="I105" s="910"/>
      <c r="J105" s="910"/>
      <c r="K105" s="910"/>
      <c r="L105" s="910"/>
      <c r="O105" s="910"/>
    </row>
    <row r="106" spans="1:15" x14ac:dyDescent="0.25">
      <c r="B106" s="912"/>
      <c r="C106" s="912"/>
      <c r="D106" s="910"/>
      <c r="E106" s="910"/>
      <c r="F106" s="910"/>
      <c r="G106" s="910"/>
      <c r="H106" s="910"/>
      <c r="I106" s="910"/>
      <c r="J106" s="910"/>
      <c r="K106" s="910"/>
      <c r="L106" s="910"/>
      <c r="O106" s="910"/>
    </row>
    <row r="107" spans="1:15" x14ac:dyDescent="0.25">
      <c r="B107" s="912"/>
      <c r="C107" s="912"/>
      <c r="D107" s="910"/>
      <c r="E107" s="910"/>
      <c r="F107" s="910"/>
      <c r="G107" s="910"/>
      <c r="H107" s="910"/>
      <c r="I107" s="910"/>
      <c r="J107" s="910"/>
      <c r="K107" s="910"/>
      <c r="L107" s="910"/>
      <c r="O107" s="910"/>
    </row>
    <row r="108" spans="1:15" x14ac:dyDescent="0.25">
      <c r="B108" s="912"/>
      <c r="C108" s="912"/>
      <c r="D108" s="910"/>
      <c r="E108" s="910"/>
      <c r="F108" s="910"/>
      <c r="G108" s="910"/>
      <c r="H108" s="910"/>
      <c r="I108" s="910"/>
      <c r="J108" s="910"/>
      <c r="K108" s="910"/>
      <c r="L108" s="910"/>
      <c r="O108" s="910"/>
    </row>
    <row r="109" spans="1:15" x14ac:dyDescent="0.25">
      <c r="B109" s="912"/>
      <c r="C109" s="912"/>
      <c r="D109" s="910"/>
      <c r="E109" s="910"/>
      <c r="F109" s="910"/>
      <c r="G109" s="910"/>
      <c r="H109" s="910"/>
      <c r="I109" s="910"/>
      <c r="J109" s="910"/>
      <c r="K109" s="910"/>
      <c r="L109" s="910"/>
      <c r="O109" s="910"/>
    </row>
    <row r="110" spans="1:15" x14ac:dyDescent="0.25">
      <c r="A110" s="2190" t="s">
        <v>1471</v>
      </c>
      <c r="B110" s="2190"/>
      <c r="C110" s="2190"/>
      <c r="D110" s="2190"/>
      <c r="E110" s="2190"/>
      <c r="F110" s="2190"/>
      <c r="G110" s="2190"/>
      <c r="H110" s="2190"/>
      <c r="I110" s="2190"/>
      <c r="J110" s="2190"/>
      <c r="K110" s="2190"/>
      <c r="L110" s="2190"/>
      <c r="M110" s="2190"/>
      <c r="O110" s="910"/>
    </row>
    <row r="111" spans="1:15" x14ac:dyDescent="0.25">
      <c r="A111" s="2190" t="s">
        <v>1472</v>
      </c>
      <c r="B111" s="2190"/>
      <c r="C111" s="2190"/>
      <c r="D111" s="2190"/>
      <c r="E111" s="2190"/>
      <c r="F111" s="2190"/>
      <c r="G111" s="2190"/>
      <c r="H111" s="2190"/>
      <c r="I111" s="2190"/>
      <c r="J111" s="2190"/>
      <c r="K111" s="2190"/>
      <c r="L111" s="2190"/>
      <c r="M111" s="2190"/>
      <c r="O111" s="910"/>
    </row>
    <row r="112" spans="1:15" x14ac:dyDescent="0.25">
      <c r="A112" s="2192" t="s">
        <v>1473</v>
      </c>
      <c r="B112" s="2192"/>
      <c r="C112" s="2192"/>
      <c r="D112" s="2192"/>
      <c r="E112" s="2192"/>
      <c r="F112" s="2192"/>
      <c r="G112" s="2192"/>
      <c r="H112" s="2192"/>
      <c r="I112" s="2192"/>
      <c r="J112" s="2192"/>
      <c r="K112" s="2192"/>
      <c r="L112" s="2192"/>
      <c r="M112" s="2192"/>
      <c r="O112" s="910"/>
    </row>
    <row r="113" spans="1:15" x14ac:dyDescent="0.25">
      <c r="A113" s="2190" t="s">
        <v>1474</v>
      </c>
      <c r="B113" s="2190"/>
      <c r="C113" s="2190"/>
      <c r="D113" s="2190"/>
      <c r="E113" s="2190"/>
      <c r="F113" s="2190"/>
      <c r="G113" s="2190"/>
      <c r="H113" s="2190"/>
      <c r="I113" s="2190"/>
      <c r="J113" s="2190"/>
      <c r="K113" s="2190"/>
      <c r="L113" s="2190"/>
      <c r="M113" s="2190"/>
      <c r="O113" s="910"/>
    </row>
    <row r="114" spans="1:15" x14ac:dyDescent="0.25">
      <c r="A114" s="2192" t="s">
        <v>1475</v>
      </c>
      <c r="B114" s="2192"/>
      <c r="C114" s="2192"/>
      <c r="D114" s="2192"/>
      <c r="E114" s="2192"/>
      <c r="F114" s="2192"/>
      <c r="G114" s="2192"/>
      <c r="H114" s="2192"/>
      <c r="I114" s="2192"/>
      <c r="J114" s="2192"/>
      <c r="K114" s="2192"/>
      <c r="L114" s="2192"/>
      <c r="M114" s="2192"/>
      <c r="O114" s="910"/>
    </row>
    <row r="115" spans="1:15" x14ac:dyDescent="0.25">
      <c r="A115" s="2190" t="s">
        <v>1476</v>
      </c>
      <c r="B115" s="2190"/>
      <c r="C115" s="2190"/>
      <c r="D115" s="2190"/>
      <c r="E115" s="2190"/>
      <c r="F115" s="2190"/>
      <c r="G115" s="2190"/>
      <c r="H115" s="2190"/>
      <c r="I115" s="2190"/>
      <c r="J115" s="2190"/>
      <c r="K115" s="2190"/>
      <c r="L115" s="2190"/>
      <c r="M115" s="2190"/>
      <c r="O115" s="910"/>
    </row>
    <row r="116" spans="1:15" x14ac:dyDescent="0.25">
      <c r="A116" s="2190" t="s">
        <v>1477</v>
      </c>
      <c r="B116" s="2190"/>
      <c r="C116" s="2190"/>
      <c r="D116" s="2190"/>
      <c r="E116" s="2190"/>
      <c r="F116" s="2190"/>
      <c r="G116" s="2190"/>
      <c r="H116" s="2190"/>
      <c r="I116" s="2190"/>
      <c r="J116" s="2190"/>
      <c r="K116" s="2190"/>
      <c r="L116" s="2190"/>
      <c r="M116" s="2190"/>
      <c r="O116" s="910"/>
    </row>
    <row r="117" spans="1:15" x14ac:dyDescent="0.25">
      <c r="A117" s="2192" t="s">
        <v>1478</v>
      </c>
      <c r="B117" s="2192"/>
      <c r="C117" s="2192"/>
      <c r="D117" s="2192"/>
      <c r="E117" s="2192"/>
      <c r="F117" s="2192"/>
      <c r="G117" s="2192"/>
      <c r="H117" s="2192"/>
      <c r="I117" s="2192"/>
      <c r="J117" s="2192"/>
      <c r="K117" s="2192"/>
      <c r="L117" s="2192"/>
      <c r="M117" s="2192"/>
      <c r="O117" s="910"/>
    </row>
    <row r="118" spans="1:15" x14ac:dyDescent="0.25">
      <c r="A118" s="2190" t="s">
        <v>1479</v>
      </c>
      <c r="B118" s="2190"/>
      <c r="C118" s="2190"/>
      <c r="D118" s="2190"/>
      <c r="E118" s="2190"/>
      <c r="F118" s="2190"/>
      <c r="G118" s="2190"/>
      <c r="H118" s="2190"/>
      <c r="I118" s="2190"/>
      <c r="J118" s="2190"/>
      <c r="K118" s="2190"/>
      <c r="L118" s="2190"/>
      <c r="M118" s="2190"/>
      <c r="O118" s="910"/>
    </row>
    <row r="119" spans="1:15" x14ac:dyDescent="0.25">
      <c r="A119" s="2190" t="s">
        <v>1480</v>
      </c>
      <c r="B119" s="2190"/>
      <c r="C119" s="2190"/>
      <c r="D119" s="2190"/>
      <c r="E119" s="2190"/>
      <c r="F119" s="2190"/>
      <c r="G119" s="2190"/>
      <c r="H119" s="2190"/>
      <c r="I119" s="2190"/>
      <c r="J119" s="2190"/>
      <c r="K119" s="2190"/>
      <c r="L119" s="2190"/>
      <c r="M119" s="2190"/>
      <c r="O119" s="910"/>
    </row>
    <row r="120" spans="1:15" x14ac:dyDescent="0.25">
      <c r="A120" s="2190" t="s">
        <v>1481</v>
      </c>
      <c r="B120" s="2190"/>
      <c r="C120" s="2190"/>
      <c r="D120" s="2190"/>
      <c r="E120" s="2190"/>
      <c r="F120" s="2190"/>
      <c r="G120" s="2190"/>
      <c r="H120" s="2190"/>
      <c r="I120" s="2190"/>
      <c r="J120" s="2190"/>
      <c r="K120" s="2190"/>
      <c r="L120" s="2190"/>
      <c r="M120" s="2190"/>
      <c r="O120" s="910"/>
    </row>
    <row r="121" spans="1:15" x14ac:dyDescent="0.25">
      <c r="A121" s="2190" t="s">
        <v>1482</v>
      </c>
      <c r="B121" s="2190"/>
      <c r="C121" s="2190"/>
      <c r="D121" s="2190"/>
      <c r="E121" s="2190"/>
      <c r="F121" s="2190"/>
      <c r="G121" s="2190"/>
      <c r="H121" s="2190"/>
      <c r="I121" s="2190"/>
      <c r="J121" s="2190"/>
      <c r="K121" s="2190"/>
      <c r="L121" s="2190"/>
      <c r="M121" s="2190"/>
      <c r="O121" s="910"/>
    </row>
    <row r="122" spans="1:15" x14ac:dyDescent="0.25">
      <c r="A122" s="2190" t="s">
        <v>1483</v>
      </c>
      <c r="B122" s="2190"/>
      <c r="C122" s="2190"/>
      <c r="D122" s="2190"/>
      <c r="E122" s="2190"/>
      <c r="F122" s="2190"/>
      <c r="G122" s="2190"/>
      <c r="H122" s="2190"/>
      <c r="I122" s="2190"/>
      <c r="J122" s="2190"/>
      <c r="K122" s="2190"/>
      <c r="L122" s="2190"/>
      <c r="M122" s="2190"/>
      <c r="O122" s="910"/>
    </row>
    <row r="123" spans="1:15" x14ac:dyDescent="0.25">
      <c r="A123" s="992"/>
      <c r="B123" s="912"/>
      <c r="C123" s="912"/>
      <c r="D123" s="992"/>
      <c r="E123" s="992"/>
      <c r="F123" s="992"/>
      <c r="G123" s="992"/>
      <c r="H123" s="992"/>
      <c r="I123" s="992"/>
      <c r="J123" s="992"/>
      <c r="K123" s="992"/>
      <c r="L123" s="992"/>
    </row>
    <row r="127" spans="1:15" x14ac:dyDescent="0.25">
      <c r="O127" s="910"/>
    </row>
    <row r="128" spans="1:15" x14ac:dyDescent="0.25">
      <c r="I128" s="914"/>
      <c r="L128" s="914"/>
    </row>
  </sheetData>
  <customSheetViews>
    <customSheetView guid="{30716F4C-E2EB-4CBA-BC4C-E3731007C035}" scale="70" showPageBreaks="1" fitToPage="1" printArea="1" hiddenRows="1" view="pageBreakPreview" topLeftCell="A2">
      <pane xSplit="3" ySplit="9" topLeftCell="D62" activePane="bottomRight" state="frozen"/>
      <selection pane="bottomRight" activeCell="L69" sqref="L69"/>
      <pageMargins left="0.19685039370078741" right="0.19685039370078741" top="0.19685039370078741" bottom="0.39370078740157483" header="0" footer="0.19685039370078741"/>
      <pageSetup paperSize="9" scale="52" fitToHeight="3" orientation="landscape" horizontalDpi="4294967294" verticalDpi="4294967294" r:id="rId1"/>
      <headerFooter>
        <oddFooter>Страница  &amp;P из &amp;N</oddFooter>
      </headerFooter>
    </customSheetView>
    <customSheetView guid="{4660ED57-C31A-43C4-A05C-DF263EC238D0}" scale="70" showPageBreaks="1" fitToPage="1" printArea="1" hiddenRows="1" view="pageBreakPreview" topLeftCell="A2">
      <pane xSplit="3" ySplit="9" topLeftCell="D11" activePane="bottomRight" state="frozen"/>
      <selection pane="bottomRight" activeCell="F21" sqref="F21"/>
      <pageMargins left="0.19685039370078741" right="0.19685039370078741" top="0.19685039370078741" bottom="0.39370078740157483" header="0" footer="0.19685039370078741"/>
      <pageSetup paperSize="9" scale="52" fitToHeight="3" orientation="landscape" horizontalDpi="4294967294" verticalDpi="4294967294" r:id="rId2"/>
      <headerFooter>
        <oddFooter>Страница  &amp;P из &amp;N</oddFooter>
      </headerFooter>
    </customSheetView>
    <customSheetView guid="{B72699BC-299D-42B7-A978-9B23F399AA23}" scale="70" showPageBreaks="1" fitToPage="1" printArea="1" hiddenRows="1" view="pageBreakPreview" topLeftCell="A2">
      <pane xSplit="3" ySplit="9" topLeftCell="D59" activePane="bottomRight" state="frozen"/>
      <selection pane="bottomRight" activeCell="G64" sqref="G64:I64"/>
      <pageMargins left="0.19685039370078741" right="0.19685039370078741" top="0.19685039370078741" bottom="0.39370078740157483" header="0" footer="0.19685039370078741"/>
      <pageSetup paperSize="9" scale="53" fitToHeight="3" orientation="landscape" horizontalDpi="4294967294" verticalDpi="4294967294" r:id="rId3"/>
      <headerFooter>
        <oddFooter>Страница  &amp;P из &amp;N</oddFooter>
      </headerFooter>
    </customSheetView>
    <customSheetView guid="{0E06F122-7DC3-4CE3-AFC9-AD85662B9271}" scale="70" showPageBreaks="1" fitToPage="1" printArea="1" hiddenRows="1" view="pageBreakPreview" topLeftCell="A2">
      <pane xSplit="3" ySplit="9" topLeftCell="D59" activePane="bottomRight" state="frozen"/>
      <selection pane="bottomRight" activeCell="G64" sqref="G64:I64"/>
      <pageMargins left="0.19685039370078741" right="0.19685039370078741" top="0.19685039370078741" bottom="0.39370078740157483" header="0" footer="0.19685039370078741"/>
      <pageSetup paperSize="9" scale="53" fitToHeight="3" orientation="landscape" horizontalDpi="4294967294" verticalDpi="4294967294" r:id="rId4"/>
      <headerFooter>
        <oddFooter>Страница  &amp;P из &amp;N</oddFooter>
      </headerFooter>
    </customSheetView>
  </customSheetViews>
  <mergeCells count="35">
    <mergeCell ref="A118:M118"/>
    <mergeCell ref="A119:M119"/>
    <mergeCell ref="A120:M120"/>
    <mergeCell ref="A121:M121"/>
    <mergeCell ref="G8:I8"/>
    <mergeCell ref="J8:L8"/>
    <mergeCell ref="A122:M122"/>
    <mergeCell ref="P2:R2"/>
    <mergeCell ref="A112:M112"/>
    <mergeCell ref="A113:M113"/>
    <mergeCell ref="A114:M114"/>
    <mergeCell ref="A115:M115"/>
    <mergeCell ref="A116:M116"/>
    <mergeCell ref="A117:M117"/>
    <mergeCell ref="A67:A68"/>
    <mergeCell ref="B67:B68"/>
    <mergeCell ref="A82:C82"/>
    <mergeCell ref="A84:E84"/>
    <mergeCell ref="A110:M110"/>
    <mergeCell ref="A111:M111"/>
    <mergeCell ref="M7:N8"/>
    <mergeCell ref="D8:F8"/>
    <mergeCell ref="W39:Y39"/>
    <mergeCell ref="A2:N2"/>
    <mergeCell ref="A3:N3"/>
    <mergeCell ref="A4:N4"/>
    <mergeCell ref="A6:A9"/>
    <mergeCell ref="B6:B9"/>
    <mergeCell ref="C6:C9"/>
    <mergeCell ref="D6:N6"/>
    <mergeCell ref="D7:F7"/>
    <mergeCell ref="G7:I7"/>
    <mergeCell ref="J7:L7"/>
    <mergeCell ref="S2:U2"/>
    <mergeCell ref="Q39:V39"/>
  </mergeCells>
  <hyperlinks>
    <hyperlink ref="A112" location="P213" display="P213"/>
    <hyperlink ref="A114" location="P510" display="P510"/>
    <hyperlink ref="A117" location="P980" display="P980"/>
  </hyperlinks>
  <pageMargins left="0.19685039370078741" right="0.19685039370078741" top="0.19685039370078741" bottom="0.39370078740157483" header="0" footer="0.19685039370078741"/>
  <pageSetup paperSize="9" scale="53" fitToHeight="3" orientation="landscape" horizontalDpi="4294967294" verticalDpi="4294967294" r:id="rId5"/>
  <headerFooter>
    <oddFooter>Страница  &amp;P из &amp;N</oddFooter>
  </headerFooter>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55"/>
  <sheetViews>
    <sheetView view="pageBreakPreview" topLeftCell="A13" zoomScale="60" zoomScaleNormal="100" workbookViewId="0">
      <selection activeCell="H39" sqref="H39"/>
    </sheetView>
  </sheetViews>
  <sheetFormatPr defaultColWidth="9.140625" defaultRowHeight="15" x14ac:dyDescent="0.25"/>
  <cols>
    <col min="1" max="1" width="14" style="529" customWidth="1"/>
    <col min="2" max="2" width="63.7109375" style="530" customWidth="1"/>
    <col min="3" max="3" width="11.28515625" style="530" bestFit="1" customWidth="1"/>
    <col min="4" max="4" width="16.28515625" style="530" customWidth="1"/>
    <col min="5" max="7" width="17.7109375" style="530" customWidth="1"/>
    <col min="8" max="8" width="17.5703125" style="530" customWidth="1"/>
    <col min="9" max="9" width="21.140625" style="530" customWidth="1"/>
    <col min="10" max="10" width="18.42578125" style="530" customWidth="1"/>
    <col min="11" max="13" width="4.7109375" style="530" customWidth="1"/>
    <col min="14" max="14" width="85.85546875" style="530" customWidth="1"/>
    <col min="15" max="17" width="19.28515625" style="530" customWidth="1"/>
    <col min="18" max="18" width="14.85546875" style="530" customWidth="1"/>
    <col min="19" max="21" width="18.28515625" style="530" customWidth="1"/>
    <col min="22" max="16384" width="9.140625" style="530"/>
  </cols>
  <sheetData>
    <row r="1" spans="1:23" ht="16.5" x14ac:dyDescent="0.25">
      <c r="B1" s="993"/>
      <c r="C1" s="993"/>
      <c r="D1" s="993"/>
      <c r="E1" s="993"/>
      <c r="F1" s="993"/>
      <c r="G1" s="993"/>
      <c r="H1" s="2196" t="s">
        <v>1484</v>
      </c>
      <c r="I1" s="2196"/>
      <c r="J1" s="2196"/>
    </row>
    <row r="2" spans="1:23" ht="36" customHeight="1" x14ac:dyDescent="0.5">
      <c r="A2" s="2197" t="s">
        <v>1485</v>
      </c>
      <c r="B2" s="2197"/>
      <c r="C2" s="2197"/>
      <c r="D2" s="2197"/>
      <c r="E2" s="2197"/>
      <c r="F2" s="2197"/>
      <c r="G2" s="2197"/>
      <c r="H2" s="2197"/>
      <c r="I2" s="2197"/>
      <c r="J2" s="2197"/>
      <c r="N2" s="2198" t="s">
        <v>1486</v>
      </c>
      <c r="O2" s="2199"/>
      <c r="P2" s="2199"/>
      <c r="Q2" s="2199"/>
      <c r="R2" s="2199"/>
      <c r="S2" s="2199"/>
      <c r="T2" s="2199"/>
    </row>
    <row r="3" spans="1:23" ht="21" customHeight="1" x14ac:dyDescent="0.3">
      <c r="A3" s="2200" t="str">
        <f>'Титул ПФХД'!A22</f>
        <v>Муниципальное бюджетное учреждение дополнительного образования  "Станция детского и юношеского туризма и экскурсий"</v>
      </c>
      <c r="B3" s="2200"/>
      <c r="C3" s="2200"/>
      <c r="D3" s="2200"/>
      <c r="E3" s="2200"/>
      <c r="F3" s="2200"/>
      <c r="G3" s="2200"/>
      <c r="H3" s="2200"/>
      <c r="I3" s="2200"/>
      <c r="J3" s="2200"/>
      <c r="N3" s="994"/>
      <c r="O3" s="994"/>
      <c r="P3" s="994"/>
      <c r="Q3" s="994"/>
      <c r="R3" s="994"/>
      <c r="S3" s="994"/>
      <c r="T3" s="994"/>
    </row>
    <row r="4" spans="1:23" ht="13.9" customHeight="1" x14ac:dyDescent="0.25">
      <c r="A4" s="2201" t="s">
        <v>1487</v>
      </c>
      <c r="B4" s="2201" t="s">
        <v>46</v>
      </c>
      <c r="C4" s="2201" t="s">
        <v>1488</v>
      </c>
      <c r="D4" s="2201" t="s">
        <v>1489</v>
      </c>
      <c r="E4" s="2184" t="s">
        <v>1490</v>
      </c>
      <c r="F4" s="2184" t="s">
        <v>1491</v>
      </c>
      <c r="G4" s="2201" t="s">
        <v>1000</v>
      </c>
      <c r="H4" s="2201"/>
      <c r="I4" s="2201"/>
      <c r="J4" s="2201"/>
      <c r="N4" s="994"/>
      <c r="O4" s="994"/>
      <c r="P4" s="994"/>
      <c r="Q4" s="994"/>
      <c r="R4" s="994"/>
      <c r="S4" s="994"/>
      <c r="T4" s="994"/>
    </row>
    <row r="5" spans="1:23" x14ac:dyDescent="0.25">
      <c r="A5" s="2201"/>
      <c r="B5" s="2201"/>
      <c r="C5" s="2201"/>
      <c r="D5" s="2201"/>
      <c r="E5" s="2185"/>
      <c r="F5" s="2185"/>
      <c r="G5" s="533" t="s">
        <v>1343</v>
      </c>
      <c r="H5" s="533" t="s">
        <v>1344</v>
      </c>
      <c r="I5" s="533" t="s">
        <v>1492</v>
      </c>
      <c r="J5" s="2201" t="s">
        <v>1346</v>
      </c>
      <c r="N5" s="995"/>
      <c r="O5" s="2202" t="s">
        <v>1493</v>
      </c>
      <c r="P5" s="2202"/>
      <c r="Q5" s="2202"/>
      <c r="R5" s="2202"/>
      <c r="S5" s="996"/>
      <c r="T5" s="996"/>
    </row>
    <row r="6" spans="1:23" ht="47.45" customHeight="1" x14ac:dyDescent="0.25">
      <c r="A6" s="2201"/>
      <c r="B6" s="2201"/>
      <c r="C6" s="2201"/>
      <c r="D6" s="2201"/>
      <c r="E6" s="2186"/>
      <c r="F6" s="2186"/>
      <c r="G6" s="533" t="s">
        <v>1494</v>
      </c>
      <c r="H6" s="533" t="s">
        <v>1495</v>
      </c>
      <c r="I6" s="533" t="s">
        <v>1496</v>
      </c>
      <c r="J6" s="2201"/>
      <c r="N6" s="997"/>
      <c r="O6" s="531" t="s">
        <v>1661</v>
      </c>
      <c r="P6" s="531" t="s">
        <v>1662</v>
      </c>
      <c r="Q6" s="531" t="s">
        <v>1663</v>
      </c>
      <c r="R6" s="531" t="s">
        <v>1346</v>
      </c>
      <c r="S6" s="998"/>
      <c r="T6" s="998"/>
    </row>
    <row r="7" spans="1:23" s="995" customFormat="1" ht="15.6" customHeight="1" x14ac:dyDescent="0.25">
      <c r="A7" s="999">
        <v>1</v>
      </c>
      <c r="B7" s="999">
        <v>2</v>
      </c>
      <c r="C7" s="999">
        <v>3</v>
      </c>
      <c r="D7" s="999">
        <v>4</v>
      </c>
      <c r="E7" s="1000" t="s">
        <v>171</v>
      </c>
      <c r="F7" s="1000" t="s">
        <v>173</v>
      </c>
      <c r="G7" s="999">
        <v>5</v>
      </c>
      <c r="H7" s="999">
        <v>6</v>
      </c>
      <c r="I7" s="999">
        <v>7</v>
      </c>
      <c r="J7" s="999">
        <v>8</v>
      </c>
      <c r="N7" s="997"/>
      <c r="O7" s="2209" t="s">
        <v>1497</v>
      </c>
      <c r="P7" s="2210"/>
      <c r="Q7" s="2210"/>
      <c r="R7" s="2211"/>
      <c r="S7" s="1001"/>
      <c r="T7" s="1001"/>
    </row>
    <row r="8" spans="1:23" s="994" customFormat="1" ht="20.45" customHeight="1" x14ac:dyDescent="0.25">
      <c r="A8" s="1002">
        <v>1</v>
      </c>
      <c r="B8" s="1003" t="s">
        <v>1498</v>
      </c>
      <c r="C8" s="1004">
        <v>26000</v>
      </c>
      <c r="D8" s="1004" t="s">
        <v>373</v>
      </c>
      <c r="E8" s="1004"/>
      <c r="F8" s="1004"/>
      <c r="G8" s="1005">
        <f>G12+G18+G17+G19</f>
        <v>6738600</v>
      </c>
      <c r="H8" s="1005">
        <f>H12+H18+H17+H19</f>
        <v>3766800</v>
      </c>
      <c r="I8" s="1005">
        <f>I12+I18+I17+I19</f>
        <v>2081300</v>
      </c>
      <c r="J8" s="1005">
        <f>SUM(J9:J19)</f>
        <v>0</v>
      </c>
      <c r="N8" s="997"/>
      <c r="O8" s="1006">
        <f>ПФХД!D64+ПФХД!E64+ПФХД!F64</f>
        <v>6738600</v>
      </c>
      <c r="P8" s="1006">
        <f>ПФХД!G64+ПФХД!H64+ПФХД!I64</f>
        <v>3766800</v>
      </c>
      <c r="Q8" s="1006">
        <f>ПФХД!J64+ПФХД!K64+ПФХД!L64</f>
        <v>2081300</v>
      </c>
      <c r="R8" s="1007">
        <f>ПФХД!M64+ПФХД!N64</f>
        <v>0</v>
      </c>
      <c r="S8" s="1008"/>
      <c r="T8" s="1008"/>
    </row>
    <row r="9" spans="1:23" s="995" customFormat="1" ht="19.149999999999999" customHeight="1" thickBot="1" x14ac:dyDescent="0.3">
      <c r="A9" s="1905" t="s">
        <v>118</v>
      </c>
      <c r="B9" s="1009" t="s">
        <v>1377</v>
      </c>
      <c r="C9" s="1906">
        <v>26100</v>
      </c>
      <c r="D9" s="1906">
        <v>2021</v>
      </c>
      <c r="E9" s="1896"/>
      <c r="F9" s="1896"/>
      <c r="G9" s="1894" t="s">
        <v>373</v>
      </c>
      <c r="H9" s="1894" t="s">
        <v>373</v>
      </c>
      <c r="I9" s="1894" t="s">
        <v>373</v>
      </c>
      <c r="J9" s="1894" t="s">
        <v>373</v>
      </c>
      <c r="N9" s="2206" t="s">
        <v>1499</v>
      </c>
      <c r="O9" s="2206"/>
      <c r="P9" s="2206"/>
      <c r="Q9" s="2206"/>
      <c r="R9" s="2206"/>
      <c r="S9" s="1010"/>
      <c r="T9" s="1010"/>
    </row>
    <row r="10" spans="1:23" s="1011" customFormat="1" ht="127.5" customHeight="1" x14ac:dyDescent="0.25">
      <c r="A10" s="1905"/>
      <c r="B10" s="1009" t="s">
        <v>1500</v>
      </c>
      <c r="C10" s="1906"/>
      <c r="D10" s="1906"/>
      <c r="E10" s="1897"/>
      <c r="F10" s="1897"/>
      <c r="G10" s="1895"/>
      <c r="H10" s="1895"/>
      <c r="I10" s="1895"/>
      <c r="J10" s="1895"/>
      <c r="N10" s="1012" t="s">
        <v>1672</v>
      </c>
      <c r="O10" s="1013">
        <v>1949364.44</v>
      </c>
      <c r="P10" s="1013">
        <v>19171.72</v>
      </c>
      <c r="Q10" s="1014"/>
      <c r="R10" s="1015"/>
      <c r="S10" s="1016"/>
      <c r="T10" s="1016"/>
    </row>
    <row r="11" spans="1:23" s="1011" customFormat="1" ht="46.9" customHeight="1" thickBot="1" x14ac:dyDescent="0.3">
      <c r="A11" s="1905" t="s">
        <v>120</v>
      </c>
      <c r="B11" s="1009" t="s">
        <v>1501</v>
      </c>
      <c r="C11" s="1906">
        <v>26200</v>
      </c>
      <c r="D11" s="1906">
        <v>2022</v>
      </c>
      <c r="E11" s="1906"/>
      <c r="F11" s="1906"/>
      <c r="G11" s="1906" t="s">
        <v>373</v>
      </c>
      <c r="H11" s="1906" t="s">
        <v>373</v>
      </c>
      <c r="I11" s="1906" t="s">
        <v>373</v>
      </c>
      <c r="J11" s="1906" t="s">
        <v>373</v>
      </c>
      <c r="N11" s="1017" t="s">
        <v>1673</v>
      </c>
      <c r="O11" s="1018"/>
      <c r="P11" s="1019"/>
      <c r="Q11" s="1019"/>
      <c r="R11" s="1020"/>
      <c r="S11" s="1021">
        <v>2022</v>
      </c>
      <c r="T11" s="1021">
        <v>2023</v>
      </c>
      <c r="U11" s="1021">
        <v>2024</v>
      </c>
    </row>
    <row r="12" spans="1:23" s="1011" customFormat="1" ht="48" customHeight="1" thickBot="1" x14ac:dyDescent="0.3">
      <c r="A12" s="1905" t="s">
        <v>122</v>
      </c>
      <c r="B12" s="1009" t="s">
        <v>1502</v>
      </c>
      <c r="C12" s="1906">
        <v>26300</v>
      </c>
      <c r="D12" s="1868">
        <v>2021</v>
      </c>
      <c r="E12" s="1906"/>
      <c r="F12" s="1906"/>
      <c r="G12" s="1022">
        <f>O10+O11+O12</f>
        <v>1949364.44</v>
      </c>
      <c r="H12" s="1022">
        <f>P10+P11+P12</f>
        <v>19171.72</v>
      </c>
      <c r="I12" s="1022">
        <f>Q10+Q11+Q12</f>
        <v>0</v>
      </c>
      <c r="J12" s="1022">
        <f>R10+R11+R12</f>
        <v>0</v>
      </c>
      <c r="N12" s="1023" t="s">
        <v>1674</v>
      </c>
      <c r="O12" s="1024"/>
      <c r="P12" s="1025"/>
      <c r="Q12" s="1025"/>
      <c r="R12" s="1026"/>
      <c r="S12" s="1027" t="s">
        <v>1503</v>
      </c>
      <c r="T12" s="1028" t="s">
        <v>1504</v>
      </c>
      <c r="U12" s="1028" t="s">
        <v>1664</v>
      </c>
      <c r="V12" s="1029"/>
      <c r="W12" s="1029"/>
    </row>
    <row r="13" spans="1:23" s="994" customFormat="1" ht="42.75" customHeight="1" x14ac:dyDescent="0.25">
      <c r="A13" s="1030" t="s">
        <v>1505</v>
      </c>
      <c r="B13" s="534" t="s">
        <v>1506</v>
      </c>
      <c r="C13" s="1868">
        <v>26310</v>
      </c>
      <c r="D13" s="1869"/>
      <c r="E13" s="1867"/>
      <c r="F13" s="1867"/>
      <c r="G13" s="967">
        <f>G12</f>
        <v>1949364.44</v>
      </c>
      <c r="H13" s="967">
        <f>H12</f>
        <v>19171.72</v>
      </c>
      <c r="I13" s="967">
        <f>I12</f>
        <v>0</v>
      </c>
      <c r="J13" s="1031"/>
      <c r="K13" s="1032"/>
      <c r="L13" s="1033"/>
      <c r="N13" s="1694" t="s">
        <v>1507</v>
      </c>
      <c r="O13" s="1695">
        <f>ПФХД!D64-'Закупка ТРУ'!O10</f>
        <v>4674335.5600000005</v>
      </c>
      <c r="P13" s="1695">
        <f>ПФХД!G64-'Закупка ТРУ'!P10</f>
        <v>3632728.28</v>
      </c>
      <c r="Q13" s="1695">
        <f>ПФХД!J64-'Закупка ТРУ'!Q10</f>
        <v>1966400</v>
      </c>
      <c r="R13" s="1696"/>
      <c r="S13" s="1691">
        <f>(ПФХД!D64)-'Закупка ТРУ'!O10-'Закупка ТРУ'!O13</f>
        <v>0</v>
      </c>
      <c r="T13" s="1034">
        <f>(ПФХД!G64)-'Закупка ТРУ'!P10-'Закупка ТРУ'!P13</f>
        <v>0</v>
      </c>
      <c r="U13" s="1034">
        <f>(ПФХД!J64)-'Закупка ТРУ'!Q10-'Закупка ТРУ'!Q13</f>
        <v>0</v>
      </c>
      <c r="V13" s="1035"/>
      <c r="W13" s="1033"/>
    </row>
    <row r="14" spans="1:23" s="994" customFormat="1" ht="54.75" customHeight="1" x14ac:dyDescent="0.25">
      <c r="A14" s="1030"/>
      <c r="B14" s="534" t="s">
        <v>1508</v>
      </c>
      <c r="C14" s="1868" t="s">
        <v>1509</v>
      </c>
      <c r="D14" s="1869"/>
      <c r="E14" s="1867"/>
      <c r="F14" s="1867"/>
      <c r="G14" s="1867"/>
      <c r="H14" s="967"/>
      <c r="I14" s="967"/>
      <c r="J14" s="1031"/>
      <c r="K14" s="1032"/>
      <c r="L14" s="1033"/>
      <c r="N14" s="1036" t="s">
        <v>1510</v>
      </c>
      <c r="O14" s="1037">
        <f>ПФХД!E64-'Закупка ТРУ'!O11</f>
        <v>114900</v>
      </c>
      <c r="P14" s="1037">
        <f>ПФХД!H64-'Закупка ТРУ'!P11</f>
        <v>114900</v>
      </c>
      <c r="Q14" s="1037">
        <f>ПФХД!K64-'Закупка ТРУ'!Q11</f>
        <v>114900</v>
      </c>
      <c r="R14" s="1697"/>
      <c r="S14" s="1692">
        <f>(ПФХД!E64)-'Закупка ТРУ'!O11-'Закупка ТРУ'!O14</f>
        <v>0</v>
      </c>
      <c r="T14" s="1034">
        <f>(ПФХД!H64)-'Закупка ТРУ'!P11-'Закупка ТРУ'!P14</f>
        <v>0</v>
      </c>
      <c r="U14" s="1034">
        <f>(ПФХД!K64)-'Закупка ТРУ'!Q11-'Закупка ТРУ'!Q14</f>
        <v>0</v>
      </c>
      <c r="V14" s="1035"/>
      <c r="W14" s="1033"/>
    </row>
    <row r="15" spans="1:23" s="994" customFormat="1" ht="26.45" customHeight="1" x14ac:dyDescent="0.25">
      <c r="A15" s="1030"/>
      <c r="B15" s="534" t="s">
        <v>1511</v>
      </c>
      <c r="C15" s="1868" t="s">
        <v>1512</v>
      </c>
      <c r="D15" s="1869"/>
      <c r="E15" s="1867"/>
      <c r="F15" s="1867"/>
      <c r="G15" s="1867"/>
      <c r="H15" s="967"/>
      <c r="I15" s="967"/>
      <c r="J15" s="1031"/>
      <c r="K15" s="1032"/>
      <c r="L15" s="1033"/>
      <c r="N15" s="2207" t="s">
        <v>1515</v>
      </c>
      <c r="O15" s="1952" t="s">
        <v>43</v>
      </c>
      <c r="P15" s="1952" t="s">
        <v>43</v>
      </c>
      <c r="Q15" s="1952" t="s">
        <v>43</v>
      </c>
      <c r="R15" s="1698"/>
      <c r="S15" s="1692"/>
      <c r="T15" s="1038"/>
      <c r="U15" s="1038"/>
      <c r="V15" s="1035"/>
      <c r="W15" s="1033"/>
    </row>
    <row r="16" spans="1:23" s="994" customFormat="1" ht="26.45" customHeight="1" thickBot="1" x14ac:dyDescent="0.3">
      <c r="A16" s="1030" t="s">
        <v>1513</v>
      </c>
      <c r="B16" s="534" t="s">
        <v>1514</v>
      </c>
      <c r="C16" s="1868">
        <v>26320</v>
      </c>
      <c r="D16" s="1870"/>
      <c r="E16" s="1867"/>
      <c r="F16" s="1867"/>
      <c r="G16" s="1867"/>
      <c r="H16" s="967"/>
      <c r="I16" s="967"/>
      <c r="J16" s="1031"/>
      <c r="K16" s="1032"/>
      <c r="L16" s="1033"/>
      <c r="N16" s="2208"/>
      <c r="O16" s="1699">
        <f>ПФХД!F64-'Закупка ТРУ'!O12</f>
        <v>0</v>
      </c>
      <c r="P16" s="1699">
        <f>ПФХД!I64-'Закупка ТРУ'!P12</f>
        <v>0</v>
      </c>
      <c r="Q16" s="1699">
        <f>ПФХД!L64-'Закупка ТРУ'!Q12</f>
        <v>0</v>
      </c>
      <c r="R16" s="1700" t="s">
        <v>373</v>
      </c>
      <c r="S16" s="1693">
        <f>(ПФХД!F64)-'Закупка ТРУ'!O12-'Закупка ТРУ'!O16</f>
        <v>0</v>
      </c>
      <c r="T16" s="1618">
        <f>(ПФХД!I64)-'Закупка ТРУ'!P12-'Закупка ТРУ'!P16</f>
        <v>0</v>
      </c>
      <c r="U16" s="1618">
        <f>(ПФХД!L64)-'Закупка ТРУ'!Q12-'Закупка ТРУ'!Q16</f>
        <v>0</v>
      </c>
      <c r="V16" s="1035"/>
      <c r="W16" s="1033"/>
    </row>
    <row r="17" spans="1:23" s="994" customFormat="1" ht="55.5" customHeight="1" thickBot="1" x14ac:dyDescent="0.3">
      <c r="A17" s="1898" t="s">
        <v>124</v>
      </c>
      <c r="B17" s="1901" t="s">
        <v>1516</v>
      </c>
      <c r="C17" s="1896">
        <v>26400</v>
      </c>
      <c r="D17" s="1906">
        <v>2022</v>
      </c>
      <c r="E17" s="1906"/>
      <c r="F17" s="1906"/>
      <c r="G17" s="1689">
        <f>G20+G25+G33+G30</f>
        <v>4789235.5600000005</v>
      </c>
      <c r="H17" s="1689"/>
      <c r="I17" s="1689"/>
      <c r="J17" s="1689">
        <f>J20+J25+J33+J30</f>
        <v>0</v>
      </c>
      <c r="N17" s="1039"/>
      <c r="O17" s="1040">
        <f>O8-O10-O11-O12-O13-O14-O16</f>
        <v>0</v>
      </c>
      <c r="P17" s="1040">
        <f>P8-P10-P11-P12-P13-P14-P16</f>
        <v>0</v>
      </c>
      <c r="Q17" s="1040">
        <f>Q8-Q10-Q11-Q12-Q13-Q14-Q16</f>
        <v>0</v>
      </c>
      <c r="R17" s="1040">
        <f t="shared" ref="R17" si="0">R8-R10-R11-R12-R13-R14-R15</f>
        <v>0</v>
      </c>
      <c r="S17" s="1041"/>
      <c r="T17" s="1042"/>
      <c r="U17" s="995"/>
      <c r="V17" s="1033"/>
      <c r="W17" s="1033"/>
    </row>
    <row r="18" spans="1:23" s="994" customFormat="1" ht="17.45" customHeight="1" x14ac:dyDescent="0.25">
      <c r="A18" s="1899"/>
      <c r="B18" s="1902"/>
      <c r="C18" s="1904"/>
      <c r="D18" s="1906">
        <v>2023</v>
      </c>
      <c r="E18" s="1906"/>
      <c r="F18" s="1906"/>
      <c r="G18" s="1689"/>
      <c r="H18" s="1689">
        <f>P8-H17-H13</f>
        <v>3747628.28</v>
      </c>
      <c r="I18" s="1689"/>
      <c r="J18" s="1689"/>
      <c r="N18" s="995"/>
      <c r="O18" s="1043"/>
      <c r="P18" s="995"/>
      <c r="Q18" s="995"/>
      <c r="R18" s="995"/>
      <c r="S18" s="997"/>
      <c r="T18" s="995"/>
      <c r="U18" s="995"/>
    </row>
    <row r="19" spans="1:23" s="994" customFormat="1" ht="16.899999999999999" customHeight="1" x14ac:dyDescent="0.25">
      <c r="A19" s="1900"/>
      <c r="B19" s="1903"/>
      <c r="C19" s="1897"/>
      <c r="D19" s="1906">
        <v>2024</v>
      </c>
      <c r="E19" s="1906"/>
      <c r="F19" s="1906"/>
      <c r="G19" s="1689"/>
      <c r="H19" s="1689"/>
      <c r="I19" s="1689">
        <f>Q8-I17-I13-I18</f>
        <v>2081300</v>
      </c>
      <c r="J19" s="1689"/>
      <c r="N19" s="995"/>
      <c r="O19" s="995"/>
      <c r="P19" s="995"/>
      <c r="Q19" s="995"/>
      <c r="R19" s="995"/>
      <c r="S19" s="997"/>
      <c r="T19" s="995"/>
      <c r="U19" s="995"/>
    </row>
    <row r="20" spans="1:23" s="995" customFormat="1" ht="22.15" customHeight="1" x14ac:dyDescent="0.25">
      <c r="A20" s="1887" t="s">
        <v>661</v>
      </c>
      <c r="B20" s="944" t="s">
        <v>1377</v>
      </c>
      <c r="C20" s="1889">
        <v>26410</v>
      </c>
      <c r="D20" s="1889" t="s">
        <v>373</v>
      </c>
      <c r="E20" s="1890"/>
      <c r="F20" s="1890"/>
      <c r="G20" s="1892">
        <f>G22+G24</f>
        <v>4674335.5600000005</v>
      </c>
      <c r="H20" s="1886">
        <f>H22+H24</f>
        <v>3632728.28</v>
      </c>
      <c r="I20" s="1886">
        <f>I22+I24</f>
        <v>1966400</v>
      </c>
      <c r="J20" s="1886">
        <f>J22+J24</f>
        <v>0</v>
      </c>
      <c r="N20" s="530"/>
      <c r="O20" s="1044">
        <f>G8-O8</f>
        <v>0</v>
      </c>
      <c r="P20" s="1044"/>
      <c r="Q20" s="1044"/>
      <c r="R20" s="1043"/>
      <c r="S20" s="1043"/>
      <c r="T20" s="1043"/>
    </row>
    <row r="21" spans="1:23" s="995" customFormat="1" ht="30" x14ac:dyDescent="0.25">
      <c r="A21" s="1888"/>
      <c r="B21" s="944" t="s">
        <v>1517</v>
      </c>
      <c r="C21" s="1889"/>
      <c r="D21" s="1889"/>
      <c r="E21" s="1891"/>
      <c r="F21" s="1891"/>
      <c r="G21" s="1893"/>
      <c r="H21" s="1886"/>
      <c r="I21" s="1886"/>
      <c r="J21" s="1886"/>
      <c r="N21" s="2205"/>
      <c r="O21" s="2205"/>
      <c r="P21" s="2205"/>
      <c r="Q21" s="2205"/>
      <c r="R21" s="2205"/>
      <c r="S21" s="2205"/>
    </row>
    <row r="22" spans="1:23" s="995" customFormat="1" ht="15" customHeight="1" x14ac:dyDescent="0.25">
      <c r="A22" s="1881" t="s">
        <v>1518</v>
      </c>
      <c r="B22" s="532" t="s">
        <v>1377</v>
      </c>
      <c r="C22" s="1882">
        <v>26411</v>
      </c>
      <c r="D22" s="1882" t="s">
        <v>373</v>
      </c>
      <c r="E22" s="1878"/>
      <c r="F22" s="1878"/>
      <c r="G22" s="1883">
        <f>O13</f>
        <v>4674335.5600000005</v>
      </c>
      <c r="H22" s="1871">
        <f>P13</f>
        <v>3632728.28</v>
      </c>
      <c r="I22" s="1871">
        <f>Q13</f>
        <v>1966400</v>
      </c>
      <c r="J22" s="1871">
        <f>R13</f>
        <v>0</v>
      </c>
      <c r="U22" s="2204"/>
    </row>
    <row r="23" spans="1:23" s="995" customFormat="1" ht="16.899999999999999" customHeight="1" x14ac:dyDescent="0.25">
      <c r="A23" s="1881"/>
      <c r="B23" s="1045" t="s">
        <v>1519</v>
      </c>
      <c r="C23" s="1882"/>
      <c r="D23" s="1882"/>
      <c r="E23" s="1880"/>
      <c r="F23" s="1880"/>
      <c r="G23" s="1884"/>
      <c r="H23" s="1871"/>
      <c r="I23" s="1871"/>
      <c r="J23" s="1871"/>
      <c r="U23" s="2204"/>
    </row>
    <row r="24" spans="1:23" s="995" customFormat="1" ht="18.600000000000001" customHeight="1" x14ac:dyDescent="0.25">
      <c r="A24" s="1881" t="s">
        <v>1520</v>
      </c>
      <c r="B24" s="532" t="s">
        <v>1521</v>
      </c>
      <c r="C24" s="1882">
        <v>26412</v>
      </c>
      <c r="D24" s="1882" t="s">
        <v>373</v>
      </c>
      <c r="E24" s="1882"/>
      <c r="F24" s="1882"/>
      <c r="G24" s="1871"/>
      <c r="H24" s="1871"/>
      <c r="I24" s="1871"/>
      <c r="J24" s="1871"/>
      <c r="N24" s="530"/>
      <c r="O24" s="530"/>
      <c r="P24" s="530"/>
      <c r="Q24" s="530"/>
      <c r="R24" s="530"/>
      <c r="S24" s="530"/>
      <c r="T24" s="530"/>
      <c r="U24" s="2204"/>
    </row>
    <row r="25" spans="1:23" s="995" customFormat="1" ht="54.75" customHeight="1" x14ac:dyDescent="0.25">
      <c r="A25" s="1046" t="s">
        <v>662</v>
      </c>
      <c r="B25" s="1047" t="s">
        <v>1522</v>
      </c>
      <c r="C25" s="1889">
        <v>26420</v>
      </c>
      <c r="D25" s="1889" t="s">
        <v>373</v>
      </c>
      <c r="E25" s="1889"/>
      <c r="F25" s="1889"/>
      <c r="G25" s="1886">
        <f>G26+G29</f>
        <v>114900</v>
      </c>
      <c r="H25" s="1886">
        <f>H26+H29</f>
        <v>114900</v>
      </c>
      <c r="I25" s="1886">
        <f>I26+I29</f>
        <v>114900</v>
      </c>
      <c r="J25" s="1886">
        <f>J26+J29</f>
        <v>0</v>
      </c>
      <c r="O25" s="1048"/>
      <c r="P25" s="1048"/>
      <c r="Q25" s="1048"/>
      <c r="R25" s="1048"/>
      <c r="S25" s="1048"/>
      <c r="T25" s="1048"/>
      <c r="U25" s="2204"/>
    </row>
    <row r="26" spans="1:23" s="995" customFormat="1" ht="18" customHeight="1" x14ac:dyDescent="0.25">
      <c r="A26" s="1881" t="s">
        <v>1523</v>
      </c>
      <c r="B26" s="532" t="s">
        <v>1377</v>
      </c>
      <c r="C26" s="1882">
        <v>26421</v>
      </c>
      <c r="D26" s="1882" t="s">
        <v>373</v>
      </c>
      <c r="E26" s="1878"/>
      <c r="F26" s="1878"/>
      <c r="G26" s="1883">
        <f>O14</f>
        <v>114900</v>
      </c>
      <c r="H26" s="1871">
        <f>P14</f>
        <v>114900</v>
      </c>
      <c r="I26" s="1871">
        <f>Q14</f>
        <v>114900</v>
      </c>
      <c r="J26" s="1871">
        <f>R14</f>
        <v>0</v>
      </c>
      <c r="N26" s="530"/>
      <c r="O26" s="530"/>
      <c r="P26" s="530"/>
      <c r="Q26" s="530"/>
      <c r="R26" s="530"/>
      <c r="S26" s="530"/>
      <c r="T26" s="530"/>
      <c r="U26" s="2204"/>
    </row>
    <row r="27" spans="1:23" s="995" customFormat="1" ht="19.5" customHeight="1" x14ac:dyDescent="0.25">
      <c r="A27" s="1881"/>
      <c r="B27" s="1045" t="s">
        <v>1519</v>
      </c>
      <c r="C27" s="1882"/>
      <c r="D27" s="1882"/>
      <c r="E27" s="1880"/>
      <c r="F27" s="1880"/>
      <c r="G27" s="1884"/>
      <c r="H27" s="1871"/>
      <c r="I27" s="1871"/>
      <c r="J27" s="1885"/>
      <c r="K27" s="997"/>
      <c r="L27" s="997"/>
      <c r="N27" s="530"/>
      <c r="O27" s="530"/>
      <c r="P27" s="530"/>
      <c r="Q27" s="530"/>
      <c r="R27" s="530"/>
      <c r="S27" s="530"/>
      <c r="T27" s="530"/>
      <c r="U27" s="1049"/>
    </row>
    <row r="28" spans="1:23" s="995" customFormat="1" ht="19.899999999999999" customHeight="1" x14ac:dyDescent="0.25">
      <c r="A28" s="1881"/>
      <c r="B28" s="534" t="s">
        <v>1508</v>
      </c>
      <c r="C28" s="1867" t="s">
        <v>1524</v>
      </c>
      <c r="D28" s="1882" t="s">
        <v>373</v>
      </c>
      <c r="E28" s="1880"/>
      <c r="F28" s="1880"/>
      <c r="G28" s="1690"/>
      <c r="H28" s="1884"/>
      <c r="I28" s="1884"/>
      <c r="J28" s="1050"/>
      <c r="K28" s="1051"/>
      <c r="L28" s="997"/>
      <c r="V28" s="1052"/>
    </row>
    <row r="29" spans="1:23" s="995" customFormat="1" ht="19.899999999999999" customHeight="1" x14ac:dyDescent="0.25">
      <c r="A29" s="1881" t="s">
        <v>1525</v>
      </c>
      <c r="B29" s="532" t="s">
        <v>1521</v>
      </c>
      <c r="C29" s="1882">
        <v>26421.200000000001</v>
      </c>
      <c r="D29" s="1882" t="s">
        <v>373</v>
      </c>
      <c r="E29" s="1882"/>
      <c r="F29" s="1882"/>
      <c r="G29" s="1871"/>
      <c r="H29" s="1871"/>
      <c r="I29" s="1871"/>
      <c r="J29" s="1885"/>
      <c r="K29" s="997"/>
      <c r="L29" s="997"/>
      <c r="N29" s="530"/>
      <c r="O29" s="530"/>
      <c r="P29" s="530"/>
      <c r="Q29" s="530"/>
      <c r="R29" s="530"/>
      <c r="S29" s="530"/>
      <c r="T29" s="530"/>
    </row>
    <row r="30" spans="1:23" s="995" customFormat="1" ht="34.9" customHeight="1" x14ac:dyDescent="0.25">
      <c r="A30" s="1046" t="s">
        <v>1526</v>
      </c>
      <c r="B30" s="1047" t="s">
        <v>1527</v>
      </c>
      <c r="C30" s="1889">
        <v>26430</v>
      </c>
      <c r="D30" s="1889" t="s">
        <v>373</v>
      </c>
      <c r="E30" s="1889"/>
      <c r="F30" s="1889"/>
      <c r="G30" s="1886"/>
      <c r="H30" s="1886"/>
      <c r="I30" s="1886"/>
      <c r="J30" s="1053"/>
      <c r="K30" s="997"/>
      <c r="L30" s="997"/>
      <c r="N30" s="530"/>
      <c r="O30" s="530"/>
      <c r="P30" s="530"/>
      <c r="Q30" s="530"/>
      <c r="R30" s="530"/>
      <c r="S30" s="530"/>
      <c r="T30" s="530"/>
      <c r="U30" s="1049"/>
    </row>
    <row r="31" spans="1:23" s="995" customFormat="1" ht="16.149999999999999" customHeight="1" x14ac:dyDescent="0.25">
      <c r="A31" s="1054"/>
      <c r="B31" s="534" t="s">
        <v>1508</v>
      </c>
      <c r="C31" s="1867" t="s">
        <v>1528</v>
      </c>
      <c r="D31" s="1882" t="s">
        <v>373</v>
      </c>
      <c r="E31" s="1882"/>
      <c r="F31" s="1882"/>
      <c r="G31" s="1882"/>
      <c r="H31" s="1871"/>
      <c r="I31" s="1871"/>
      <c r="J31" s="1885"/>
      <c r="K31" s="1051"/>
      <c r="L31" s="997"/>
      <c r="N31" s="530"/>
      <c r="O31" s="530"/>
      <c r="P31" s="530"/>
      <c r="Q31" s="530"/>
      <c r="R31" s="530"/>
      <c r="S31" s="530"/>
      <c r="T31" s="530"/>
      <c r="U31" s="1049"/>
      <c r="V31" s="1049"/>
    </row>
    <row r="32" spans="1:23" s="995" customFormat="1" ht="16.149999999999999" customHeight="1" x14ac:dyDescent="0.25">
      <c r="A32" s="1054"/>
      <c r="B32" s="534" t="s">
        <v>1511</v>
      </c>
      <c r="C32" s="1867" t="s">
        <v>1529</v>
      </c>
      <c r="D32" s="1882"/>
      <c r="E32" s="1882"/>
      <c r="F32" s="1882"/>
      <c r="G32" s="1882"/>
      <c r="H32" s="1871"/>
      <c r="I32" s="1871"/>
      <c r="J32" s="1885"/>
      <c r="K32" s="1051"/>
      <c r="L32" s="997"/>
      <c r="N32" s="530"/>
      <c r="O32" s="530"/>
      <c r="P32" s="530"/>
      <c r="Q32" s="530"/>
      <c r="R32" s="530"/>
      <c r="S32" s="530"/>
      <c r="T32" s="530"/>
      <c r="U32" s="1049"/>
      <c r="V32" s="1049"/>
    </row>
    <row r="33" spans="1:22" s="995" customFormat="1" ht="31.9" customHeight="1" x14ac:dyDescent="0.25">
      <c r="A33" s="1046" t="s">
        <v>1530</v>
      </c>
      <c r="B33" s="944" t="s">
        <v>1531</v>
      </c>
      <c r="C33" s="1889">
        <v>26450</v>
      </c>
      <c r="D33" s="1889" t="s">
        <v>373</v>
      </c>
      <c r="E33" s="1889"/>
      <c r="F33" s="1889"/>
      <c r="G33" s="1886">
        <f>G34+G38</f>
        <v>0</v>
      </c>
      <c r="H33" s="1886">
        <f>H34+H38</f>
        <v>0</v>
      </c>
      <c r="I33" s="1886">
        <f>I34+I38</f>
        <v>0</v>
      </c>
      <c r="J33" s="1053">
        <f>J34+J38</f>
        <v>0</v>
      </c>
      <c r="K33" s="997"/>
      <c r="L33" s="997"/>
      <c r="O33" s="530"/>
      <c r="P33" s="530"/>
      <c r="Q33" s="530"/>
      <c r="R33" s="530"/>
      <c r="S33" s="530"/>
      <c r="T33" s="530"/>
      <c r="U33" s="530"/>
    </row>
    <row r="34" spans="1:22" s="995" customFormat="1" ht="16.899999999999999" customHeight="1" x14ac:dyDescent="0.25">
      <c r="A34" s="1881" t="s">
        <v>1532</v>
      </c>
      <c r="B34" s="532" t="s">
        <v>1377</v>
      </c>
      <c r="C34" s="1882">
        <v>26451</v>
      </c>
      <c r="D34" s="1882" t="s">
        <v>373</v>
      </c>
      <c r="E34" s="1882"/>
      <c r="F34" s="1882"/>
      <c r="G34" s="1871">
        <f>O16</f>
        <v>0</v>
      </c>
      <c r="H34" s="1871">
        <f>P16</f>
        <v>0</v>
      </c>
      <c r="I34" s="1871">
        <f>Q16</f>
        <v>0</v>
      </c>
      <c r="J34" s="1871">
        <f>R15</f>
        <v>0</v>
      </c>
      <c r="K34" s="997"/>
      <c r="L34" s="997"/>
      <c r="N34" s="530"/>
      <c r="O34" s="530"/>
      <c r="P34" s="530"/>
      <c r="Q34" s="530"/>
      <c r="R34" s="530"/>
      <c r="S34" s="530"/>
      <c r="T34" s="530"/>
    </row>
    <row r="35" spans="1:22" s="995" customFormat="1" ht="16.899999999999999" customHeight="1" x14ac:dyDescent="0.25">
      <c r="A35" s="1881"/>
      <c r="B35" s="1055" t="s">
        <v>1519</v>
      </c>
      <c r="C35" s="1882"/>
      <c r="D35" s="1882"/>
      <c r="E35" s="1882"/>
      <c r="F35" s="1882"/>
      <c r="G35" s="1871"/>
      <c r="H35" s="1871"/>
      <c r="I35" s="1871"/>
      <c r="J35" s="1871"/>
      <c r="K35" s="997"/>
      <c r="L35" s="997"/>
      <c r="N35" s="530"/>
      <c r="O35" s="530"/>
      <c r="P35" s="530"/>
      <c r="Q35" s="530"/>
      <c r="R35" s="530"/>
      <c r="S35" s="530"/>
      <c r="T35" s="530"/>
    </row>
    <row r="36" spans="1:22" s="995" customFormat="1" ht="12.75" customHeight="1" x14ac:dyDescent="0.25">
      <c r="A36" s="1881"/>
      <c r="B36" s="939" t="s">
        <v>1508</v>
      </c>
      <c r="C36" s="1867" t="s">
        <v>1533</v>
      </c>
      <c r="D36" s="1882" t="s">
        <v>373</v>
      </c>
      <c r="E36" s="1882"/>
      <c r="F36" s="1882"/>
      <c r="G36" s="1882"/>
      <c r="H36" s="1871"/>
      <c r="I36" s="1871"/>
      <c r="J36" s="1871"/>
      <c r="K36" s="1051"/>
      <c r="L36" s="997"/>
      <c r="N36" s="530"/>
      <c r="O36" s="530"/>
      <c r="P36" s="530"/>
      <c r="Q36" s="530"/>
      <c r="R36" s="530"/>
      <c r="S36" s="530"/>
      <c r="T36" s="530"/>
      <c r="V36" s="1049"/>
    </row>
    <row r="37" spans="1:22" s="995" customFormat="1" ht="12.75" customHeight="1" x14ac:dyDescent="0.25">
      <c r="A37" s="1881"/>
      <c r="B37" s="939" t="s">
        <v>1511</v>
      </c>
      <c r="C37" s="1867" t="s">
        <v>1534</v>
      </c>
      <c r="D37" s="1882"/>
      <c r="E37" s="1882"/>
      <c r="F37" s="1882"/>
      <c r="G37" s="1882"/>
      <c r="H37" s="1871"/>
      <c r="I37" s="1871"/>
      <c r="J37" s="1871"/>
      <c r="K37" s="1051"/>
      <c r="L37" s="997"/>
      <c r="N37" s="530"/>
      <c r="O37" s="530"/>
      <c r="P37" s="530"/>
      <c r="Q37" s="530"/>
      <c r="R37" s="530"/>
      <c r="S37" s="530"/>
      <c r="T37" s="530"/>
      <c r="V37" s="1049"/>
    </row>
    <row r="38" spans="1:22" s="995" customFormat="1" ht="16.149999999999999" customHeight="1" x14ac:dyDescent="0.25">
      <c r="A38" s="1881" t="s">
        <v>1535</v>
      </c>
      <c r="B38" s="1055" t="s">
        <v>1536</v>
      </c>
      <c r="C38" s="1882">
        <v>26452</v>
      </c>
      <c r="D38" s="1882" t="s">
        <v>373</v>
      </c>
      <c r="E38" s="1882"/>
      <c r="F38" s="1882"/>
      <c r="G38" s="1871"/>
      <c r="H38" s="1871"/>
      <c r="I38" s="1871"/>
      <c r="J38" s="1871"/>
      <c r="K38" s="997"/>
      <c r="L38" s="997"/>
      <c r="N38" s="530"/>
      <c r="O38" s="530"/>
      <c r="P38" s="530"/>
      <c r="Q38" s="530"/>
      <c r="R38" s="530"/>
      <c r="S38" s="530"/>
      <c r="T38" s="530"/>
    </row>
    <row r="39" spans="1:22" s="995" customFormat="1" ht="45.6" customHeight="1" x14ac:dyDescent="0.25">
      <c r="A39" s="1056">
        <v>2</v>
      </c>
      <c r="B39" s="1009" t="s">
        <v>1537</v>
      </c>
      <c r="C39" s="1906">
        <v>26500</v>
      </c>
      <c r="D39" s="1906" t="s">
        <v>373</v>
      </c>
      <c r="E39" s="1906"/>
      <c r="F39" s="1906"/>
      <c r="G39" s="1022">
        <f>G22+G26+G34</f>
        <v>4789235.5600000005</v>
      </c>
      <c r="H39" s="1022">
        <f t="shared" ref="H39" si="1">H22+H26+H34</f>
        <v>3747628.28</v>
      </c>
      <c r="I39" s="1022">
        <f>I22+I26+I34</f>
        <v>2081300</v>
      </c>
      <c r="J39" s="1022">
        <f>J22+J26+J34</f>
        <v>0</v>
      </c>
      <c r="N39" s="530"/>
      <c r="O39" s="530"/>
      <c r="P39" s="530"/>
      <c r="Q39" s="530"/>
      <c r="R39" s="530"/>
      <c r="S39" s="530"/>
      <c r="T39" s="530"/>
    </row>
    <row r="40" spans="1:22" s="995" customFormat="1" ht="13.15" customHeight="1" x14ac:dyDescent="0.25">
      <c r="A40" s="1872"/>
      <c r="B40" s="1875" t="s">
        <v>1538</v>
      </c>
      <c r="C40" s="1878">
        <v>26510</v>
      </c>
      <c r="D40" s="1882">
        <v>2022</v>
      </c>
      <c r="E40" s="532"/>
      <c r="F40" s="532"/>
      <c r="G40" s="1871">
        <f>O8-O10-O11-O12</f>
        <v>4789235.5600000005</v>
      </c>
      <c r="H40" s="967"/>
      <c r="I40" s="967">
        <f>I17</f>
        <v>0</v>
      </c>
      <c r="J40" s="1871"/>
      <c r="N40" s="530"/>
      <c r="O40" s="530"/>
      <c r="P40" s="530"/>
      <c r="Q40" s="530"/>
      <c r="R40" s="530"/>
      <c r="S40" s="530"/>
      <c r="T40" s="530"/>
    </row>
    <row r="41" spans="1:22" s="995" customFormat="1" ht="13.15" customHeight="1" x14ac:dyDescent="0.25">
      <c r="A41" s="1873"/>
      <c r="B41" s="1876"/>
      <c r="C41" s="1879"/>
      <c r="D41" s="1882">
        <v>2023</v>
      </c>
      <c r="E41" s="532"/>
      <c r="F41" s="532"/>
      <c r="G41" s="1871"/>
      <c r="H41" s="967">
        <f>H39</f>
        <v>3747628.28</v>
      </c>
      <c r="I41" s="967">
        <f>I18</f>
        <v>0</v>
      </c>
      <c r="J41" s="1871"/>
      <c r="N41" s="530"/>
      <c r="O41" s="530"/>
      <c r="P41" s="530"/>
      <c r="Q41" s="530"/>
      <c r="R41" s="530"/>
      <c r="S41" s="530"/>
      <c r="T41" s="530"/>
    </row>
    <row r="42" spans="1:22" s="995" customFormat="1" ht="13.15" customHeight="1" x14ac:dyDescent="0.25">
      <c r="A42" s="1874"/>
      <c r="B42" s="1877"/>
      <c r="C42" s="1880"/>
      <c r="D42" s="1882">
        <v>2024</v>
      </c>
      <c r="E42" s="532"/>
      <c r="F42" s="532"/>
      <c r="G42" s="1871"/>
      <c r="H42" s="967"/>
      <c r="I42" s="967">
        <f>I19</f>
        <v>2081300</v>
      </c>
      <c r="J42" s="1871"/>
      <c r="N42" s="530"/>
      <c r="O42" s="530"/>
      <c r="P42" s="530"/>
      <c r="Q42" s="530"/>
      <c r="R42" s="530"/>
      <c r="S42" s="530"/>
      <c r="T42" s="530"/>
    </row>
    <row r="43" spans="1:22" s="995" customFormat="1" ht="48.6" customHeight="1" x14ac:dyDescent="0.25">
      <c r="A43" s="1056">
        <v>3</v>
      </c>
      <c r="B43" s="1057" t="s">
        <v>1539</v>
      </c>
      <c r="C43" s="1906">
        <v>26600</v>
      </c>
      <c r="D43" s="1906" t="s">
        <v>373</v>
      </c>
      <c r="E43" s="1906"/>
      <c r="F43" s="1906"/>
      <c r="G43" s="1022">
        <f>G24+G29+G38</f>
        <v>0</v>
      </c>
      <c r="H43" s="1022">
        <f>H24+H29+H38</f>
        <v>0</v>
      </c>
      <c r="I43" s="1022">
        <f>I24+I29+I38</f>
        <v>0</v>
      </c>
      <c r="J43" s="1022">
        <f t="shared" ref="J43" si="2">J24+J29+J38</f>
        <v>0</v>
      </c>
      <c r="N43" s="530"/>
      <c r="O43" s="530"/>
      <c r="P43" s="530"/>
      <c r="Q43" s="530"/>
      <c r="R43" s="530"/>
      <c r="S43" s="530"/>
      <c r="T43" s="530"/>
    </row>
    <row r="44" spans="1:22" s="995" customFormat="1" ht="13.15" customHeight="1" x14ac:dyDescent="0.25">
      <c r="A44" s="1872"/>
      <c r="B44" s="1876" t="s">
        <v>1538</v>
      </c>
      <c r="C44" s="1878">
        <v>26610</v>
      </c>
      <c r="D44" s="1882">
        <v>2021</v>
      </c>
      <c r="E44" s="532"/>
      <c r="F44" s="532"/>
      <c r="G44" s="1871"/>
      <c r="H44" s="1871"/>
      <c r="I44" s="1871"/>
      <c r="J44" s="1871"/>
      <c r="N44" s="530"/>
      <c r="O44" s="530"/>
      <c r="P44" s="530"/>
      <c r="Q44" s="530"/>
      <c r="R44" s="530"/>
      <c r="S44" s="530"/>
      <c r="T44" s="530"/>
    </row>
    <row r="45" spans="1:22" s="995" customFormat="1" ht="13.15" customHeight="1" x14ac:dyDescent="0.25">
      <c r="A45" s="1873"/>
      <c r="B45" s="1876"/>
      <c r="C45" s="1879"/>
      <c r="D45" s="1882">
        <v>2022</v>
      </c>
      <c r="E45" s="532"/>
      <c r="F45" s="532"/>
      <c r="G45" s="1871"/>
      <c r="H45" s="1871"/>
      <c r="I45" s="1871"/>
      <c r="J45" s="1871"/>
      <c r="N45" s="530"/>
      <c r="O45" s="530"/>
      <c r="P45" s="530"/>
      <c r="Q45" s="530"/>
      <c r="R45" s="530"/>
      <c r="S45" s="530"/>
      <c r="T45" s="530"/>
      <c r="U45" s="530"/>
    </row>
    <row r="46" spans="1:22" s="995" customFormat="1" ht="13.15" customHeight="1" x14ac:dyDescent="0.25">
      <c r="A46" s="1874"/>
      <c r="B46" s="1877"/>
      <c r="C46" s="1880"/>
      <c r="D46" s="1882">
        <v>2023</v>
      </c>
      <c r="E46" s="532"/>
      <c r="F46" s="532"/>
      <c r="G46" s="1871"/>
      <c r="H46" s="1871"/>
      <c r="I46" s="1871"/>
      <c r="J46" s="1871"/>
      <c r="N46" s="530"/>
      <c r="O46" s="530"/>
      <c r="P46" s="530"/>
      <c r="Q46" s="530"/>
      <c r="R46" s="530"/>
      <c r="S46" s="530"/>
      <c r="T46" s="530"/>
      <c r="U46" s="530"/>
    </row>
    <row r="47" spans="1:22" ht="18.75" x14ac:dyDescent="0.3">
      <c r="A47" s="1058"/>
      <c r="D47" s="1059"/>
      <c r="E47" s="1060"/>
      <c r="F47" s="1060"/>
      <c r="G47" s="1059"/>
      <c r="H47" s="1059"/>
    </row>
    <row r="48" spans="1:22" ht="55.15" customHeight="1" x14ac:dyDescent="0.3">
      <c r="A48" s="1060" t="s">
        <v>1545</v>
      </c>
      <c r="B48" s="1071" t="str">
        <f>'Титул ПФХД'!A22</f>
        <v>Муниципальное бюджетное учреждение дополнительного образования  "Станция детского и юношеского туризма и экскурсий"</v>
      </c>
      <c r="C48" s="1060"/>
      <c r="D48" s="1060"/>
      <c r="E48" s="1061"/>
      <c r="F48" s="1061"/>
      <c r="G48" s="1062"/>
      <c r="H48" s="1062"/>
      <c r="I48" s="1060" t="s">
        <v>1999</v>
      </c>
      <c r="J48" s="1063"/>
    </row>
    <row r="49" spans="1:11" x14ac:dyDescent="0.25">
      <c r="A49" s="1061"/>
      <c r="B49" s="1061"/>
      <c r="C49" s="1061"/>
      <c r="D49" s="1061"/>
      <c r="E49" s="1061"/>
      <c r="F49" s="1061"/>
      <c r="G49" s="1061"/>
      <c r="H49" s="1061"/>
      <c r="I49" s="1061"/>
      <c r="J49" s="1061"/>
      <c r="K49" s="1061"/>
    </row>
    <row r="50" spans="1:11" ht="18.75" x14ac:dyDescent="0.3">
      <c r="A50" s="1061"/>
      <c r="B50" s="1061"/>
      <c r="C50" s="1061"/>
      <c r="D50" s="1061"/>
      <c r="E50" s="1064"/>
      <c r="F50" s="1064"/>
      <c r="G50" s="1061"/>
      <c r="H50" s="1061"/>
      <c r="I50" s="1061"/>
      <c r="J50" s="1061"/>
      <c r="K50" s="1061"/>
    </row>
    <row r="51" spans="1:11" ht="14.45" customHeight="1" x14ac:dyDescent="0.3">
      <c r="B51" s="1064"/>
      <c r="C51" s="1064"/>
      <c r="D51" s="1064"/>
      <c r="E51" s="1064"/>
      <c r="F51" s="1064"/>
      <c r="G51" s="1064"/>
      <c r="H51" s="1064"/>
      <c r="I51" s="1064"/>
      <c r="J51" s="1064"/>
      <c r="K51" s="1064"/>
    </row>
    <row r="52" spans="1:11" ht="12.6" customHeight="1" x14ac:dyDescent="0.3">
      <c r="B52" s="1064"/>
      <c r="C52" s="1064"/>
      <c r="D52" s="1064"/>
      <c r="E52" s="1065"/>
      <c r="F52" s="1065"/>
      <c r="G52" s="1064"/>
      <c r="H52" s="1064"/>
      <c r="I52" s="1064"/>
      <c r="J52" s="1064"/>
      <c r="K52" s="1064"/>
    </row>
    <row r="53" spans="1:11" ht="15.75" x14ac:dyDescent="0.25">
      <c r="A53" s="1066" t="s">
        <v>2000</v>
      </c>
      <c r="B53" s="1065"/>
      <c r="C53" s="1065"/>
      <c r="D53" s="1065"/>
      <c r="E53" s="1065"/>
      <c r="F53" s="1065"/>
      <c r="G53" s="1065"/>
      <c r="H53" s="1065"/>
      <c r="I53" s="1065"/>
      <c r="J53" s="1065"/>
    </row>
    <row r="54" spans="1:11" ht="15.75" x14ac:dyDescent="0.25">
      <c r="A54" s="1067" t="s">
        <v>2001</v>
      </c>
      <c r="B54" s="1065"/>
      <c r="C54" s="1065"/>
      <c r="D54" s="1065"/>
      <c r="E54" s="1065"/>
      <c r="F54" s="1065"/>
      <c r="G54" s="1065"/>
      <c r="H54" s="1065"/>
      <c r="I54" s="1065"/>
      <c r="J54" s="1065"/>
    </row>
    <row r="55" spans="1:11" ht="33.75" customHeight="1" x14ac:dyDescent="0.25">
      <c r="A55" s="2203" t="s">
        <v>1540</v>
      </c>
      <c r="B55" s="2203"/>
      <c r="C55" s="2203"/>
      <c r="D55" s="2203"/>
      <c r="E55" s="2203"/>
      <c r="F55" s="2203"/>
      <c r="G55" s="2203"/>
      <c r="H55" s="2203"/>
      <c r="I55" s="2203"/>
      <c r="J55" s="2203"/>
    </row>
  </sheetData>
  <customSheetViews>
    <customSheetView guid="{30716F4C-E2EB-4CBA-BC4C-E3731007C035}" scale="60" showPageBreaks="1" printArea="1" view="pageBreakPreview" topLeftCell="A4">
      <selection activeCell="G14" sqref="G14"/>
      <colBreaks count="2" manualBreakCount="2">
        <brk id="10" max="39" man="1"/>
        <brk id="20" max="51" man="1"/>
      </colBreaks>
      <pageMargins left="0.31496062992125984" right="0.11811023622047245" top="0.35433070866141736" bottom="0.35433070866141736" header="0.31496062992125984" footer="0.31496062992125984"/>
      <pageSetup paperSize="9" scale="42" orientation="portrait" r:id="rId1"/>
    </customSheetView>
    <customSheetView guid="{4660ED57-C31A-43C4-A05C-DF263EC238D0}" scale="60" showPageBreaks="1" printArea="1" view="pageBreakPreview" topLeftCell="C1">
      <selection activeCell="J14" sqref="J14"/>
      <colBreaks count="2" manualBreakCount="2">
        <brk id="10" max="39" man="1"/>
        <brk id="20" max="51" man="1"/>
      </colBreaks>
      <pageMargins left="0.31496062992125984" right="0.11811023622047245" top="0.35433070866141736" bottom="0.35433070866141736" header="0.31496062992125984" footer="0.31496062992125984"/>
      <pageSetup paperSize="9" scale="42" orientation="portrait" r:id="rId2"/>
    </customSheetView>
    <customSheetView guid="{B72699BC-299D-42B7-A978-9B23F399AA23}" scale="60" showPageBreaks="1" printArea="1" view="pageBreakPreview" topLeftCell="A4">
      <selection activeCell="R31" sqref="R31"/>
      <colBreaks count="2" manualBreakCount="2">
        <brk id="10" max="39" man="1"/>
        <brk id="20" max="51" man="1"/>
      </colBreaks>
      <pageMargins left="0.31496062992125984" right="0.11811023622047245" top="0.35433070866141736" bottom="0.35433070866141736" header="0.31496062992125984" footer="0.31496062992125984"/>
      <pageSetup paperSize="9" scale="42" orientation="portrait" r:id="rId3"/>
    </customSheetView>
    <customSheetView guid="{0E06F122-7DC3-4CE3-AFC9-AD85662B9271}" scale="60" showPageBreaks="1" printArea="1" view="pageBreakPreview" topLeftCell="A4">
      <selection activeCell="R31" sqref="R31"/>
      <colBreaks count="2" manualBreakCount="2">
        <brk id="10" max="39" man="1"/>
        <brk id="20" max="51" man="1"/>
      </colBreaks>
      <pageMargins left="0.31496062992125984" right="0.11811023622047245" top="0.35433070866141736" bottom="0.35433070866141736" header="0.31496062992125984" footer="0.31496062992125984"/>
      <pageSetup paperSize="9" scale="42" orientation="portrait" r:id="rId4"/>
    </customSheetView>
  </customSheetViews>
  <mergeCells count="19">
    <mergeCell ref="A55:J55"/>
    <mergeCell ref="U22:U26"/>
    <mergeCell ref="N21:S21"/>
    <mergeCell ref="G4:J4"/>
    <mergeCell ref="J5:J6"/>
    <mergeCell ref="N9:R9"/>
    <mergeCell ref="N15:N16"/>
    <mergeCell ref="O7:R7"/>
    <mergeCell ref="H1:J1"/>
    <mergeCell ref="A2:J2"/>
    <mergeCell ref="N2:T2"/>
    <mergeCell ref="A3:J3"/>
    <mergeCell ref="A4:A6"/>
    <mergeCell ref="B4:B6"/>
    <mergeCell ref="C4:C6"/>
    <mergeCell ref="D4:D6"/>
    <mergeCell ref="E4:E6"/>
    <mergeCell ref="F4:F6"/>
    <mergeCell ref="O5:R5"/>
  </mergeCells>
  <pageMargins left="0.31496062992125984" right="0.11811023622047245" top="0.35433070866141736" bottom="0.35433070866141736" header="0.31496062992125984" footer="0.31496062992125984"/>
  <pageSetup paperSize="9" scale="42" orientation="portrait" r:id="rId5"/>
  <colBreaks count="2" manualBreakCount="2">
    <brk id="10" max="39" man="1"/>
    <brk id="20" max="5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
  <sheetViews>
    <sheetView tabSelected="1" workbookViewId="0">
      <selection activeCell="D2" sqref="D2"/>
    </sheetView>
  </sheetViews>
  <sheetFormatPr defaultRowHeight="12.75" x14ac:dyDescent="0.2"/>
  <cols>
    <col min="1" max="1" width="41.42578125" customWidth="1"/>
    <col min="2" max="2" width="13.5703125" customWidth="1"/>
    <col min="3" max="3" width="12.85546875" customWidth="1"/>
    <col min="4" max="4" width="23.5703125" customWidth="1"/>
  </cols>
  <sheetData>
    <row r="1" spans="1:4" x14ac:dyDescent="0.2">
      <c r="A1">
        <v>4789235.5599999996</v>
      </c>
      <c r="B1">
        <v>51379.199999999997</v>
      </c>
      <c r="C1">
        <v>2000000</v>
      </c>
      <c r="D1" s="2672">
        <f>A1-B1-C1</f>
        <v>2737856.3599999994</v>
      </c>
    </row>
    <row r="2" spans="1:4" x14ac:dyDescent="0.2">
      <c r="A2">
        <v>3747628.28</v>
      </c>
      <c r="B2" s="2671">
        <v>1900000</v>
      </c>
      <c r="C2">
        <v>188340</v>
      </c>
      <c r="D2" s="2672">
        <f>A2-B2-C2</f>
        <v>1659288.2799999998</v>
      </c>
    </row>
    <row r="3" spans="1:4" x14ac:dyDescent="0.2">
      <c r="A3">
        <v>2081300</v>
      </c>
      <c r="C3">
        <v>104065</v>
      </c>
      <c r="D3" s="2672">
        <f>A3-C3</f>
        <v>1977235</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FU386"/>
  <sheetViews>
    <sheetView showRuler="0" zoomScale="60" zoomScaleNormal="60" zoomScaleSheetLayoutView="90" workbookViewId="0">
      <pane xSplit="3" topLeftCell="D1" activePane="topRight" state="frozen"/>
      <selection pane="topRight" activeCell="F191" sqref="F191"/>
    </sheetView>
  </sheetViews>
  <sheetFormatPr defaultColWidth="9.140625" defaultRowHeight="15.75" outlineLevelRow="1" x14ac:dyDescent="0.25"/>
  <cols>
    <col min="1" max="1" width="53" style="6" customWidth="1"/>
    <col min="2" max="2" width="7.7109375" style="4" customWidth="1"/>
    <col min="3" max="3" width="7.140625" style="3" customWidth="1"/>
    <col min="4" max="4" width="26" style="3" customWidth="1"/>
    <col min="5" max="6" width="39.5703125" style="3" customWidth="1"/>
    <col min="7" max="7" width="27.85546875" style="5" customWidth="1"/>
    <col min="8" max="9" width="27.85546875" style="3" customWidth="1"/>
    <col min="10" max="12" width="27.140625" style="13" customWidth="1"/>
    <col min="13" max="13" width="27.28515625" style="13" customWidth="1"/>
    <col min="14" max="14" width="27.5703125" style="13" customWidth="1"/>
    <col min="15" max="15" width="27.42578125" style="13" customWidth="1"/>
    <col min="16" max="16" width="27.7109375" style="13" customWidth="1"/>
    <col min="17" max="17" width="19.5703125" style="13" customWidth="1"/>
    <col min="18" max="18" width="30.85546875" style="13" customWidth="1"/>
    <col min="19" max="20" width="36.28515625" style="13" customWidth="1"/>
    <col min="21" max="21" width="28" style="13" customWidth="1"/>
    <col min="22" max="23" width="30.7109375" style="13" customWidth="1"/>
    <col min="24" max="24" width="20.7109375" style="13" customWidth="1"/>
    <col min="25" max="25" width="19.28515625" style="13" customWidth="1"/>
    <col min="26" max="26" width="27.5703125" style="13" customWidth="1"/>
    <col min="27" max="28" width="27.140625" style="13" customWidth="1"/>
    <col min="29" max="35" width="27.140625" style="2" customWidth="1"/>
    <col min="36" max="36" width="18.7109375" style="2" customWidth="1"/>
    <col min="37" max="38" width="27.140625" style="2" customWidth="1"/>
    <col min="39" max="39" width="34.5703125" style="2" customWidth="1"/>
    <col min="40" max="42" width="27.140625" style="2" customWidth="1"/>
    <col min="43" max="16384" width="9.140625" style="2"/>
  </cols>
  <sheetData>
    <row r="1" spans="1:177" ht="18.75" customHeight="1" outlineLevel="1" x14ac:dyDescent="0.3">
      <c r="A1" s="288" t="s">
        <v>647</v>
      </c>
      <c r="B1" s="271"/>
      <c r="C1" s="228"/>
      <c r="D1" s="228"/>
      <c r="E1" s="65"/>
      <c r="G1" s="3"/>
    </row>
    <row r="2" spans="1:177" s="3" customFormat="1" ht="18.75" customHeight="1" outlineLevel="1" x14ac:dyDescent="0.3">
      <c r="A2" s="288" t="s">
        <v>1803</v>
      </c>
      <c r="B2" s="271"/>
      <c r="C2" s="228"/>
      <c r="D2" s="228"/>
      <c r="E2" s="65"/>
      <c r="J2" s="13"/>
      <c r="K2" s="13"/>
      <c r="L2" s="13"/>
      <c r="M2" s="13"/>
      <c r="N2" s="13"/>
      <c r="O2" s="13"/>
      <c r="P2" s="13"/>
      <c r="Q2" s="13"/>
      <c r="R2" s="13"/>
      <c r="S2" s="13"/>
      <c r="T2" s="13"/>
      <c r="U2" s="13"/>
      <c r="V2" s="13"/>
      <c r="W2" s="13"/>
      <c r="X2" s="13"/>
      <c r="Y2" s="13"/>
      <c r="Z2" s="13"/>
      <c r="AA2" s="13"/>
      <c r="AB2" s="13"/>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row>
    <row r="3" spans="1:177" s="3" customFormat="1" ht="18.75" customHeight="1" outlineLevel="1" x14ac:dyDescent="0.3">
      <c r="A3" s="288" t="s">
        <v>649</v>
      </c>
      <c r="B3" s="271"/>
      <c r="C3" s="228"/>
      <c r="D3" s="228"/>
      <c r="E3" s="65"/>
      <c r="J3" s="13"/>
      <c r="K3" s="13"/>
      <c r="L3" s="13"/>
      <c r="M3" s="13"/>
      <c r="N3" s="13"/>
      <c r="O3" s="13"/>
      <c r="P3" s="13"/>
      <c r="Q3" s="13"/>
      <c r="R3" s="13"/>
      <c r="S3" s="13"/>
      <c r="T3" s="13"/>
      <c r="U3" s="13"/>
      <c r="V3" s="13"/>
      <c r="W3" s="13"/>
      <c r="X3" s="13"/>
      <c r="Y3" s="13"/>
      <c r="Z3" s="13"/>
      <c r="AA3" s="13"/>
      <c r="AB3" s="13"/>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row>
    <row r="4" spans="1:177" ht="23.25" customHeight="1" outlineLevel="1" x14ac:dyDescent="0.25">
      <c r="D4" s="281" t="s">
        <v>1306</v>
      </c>
      <c r="E4" s="281" t="s">
        <v>1307</v>
      </c>
      <c r="G4" s="3"/>
    </row>
    <row r="5" spans="1:177" s="3" customFormat="1" ht="24" customHeight="1" outlineLevel="1" x14ac:dyDescent="0.2">
      <c r="A5" s="2212" t="s">
        <v>998</v>
      </c>
      <c r="B5" s="2212"/>
      <c r="C5" s="2212"/>
      <c r="D5" s="2212"/>
      <c r="E5" s="2212"/>
      <c r="J5" s="13"/>
      <c r="K5" s="13"/>
      <c r="L5" s="13"/>
      <c r="M5" s="13"/>
      <c r="N5" s="13"/>
      <c r="O5" s="13"/>
      <c r="P5" s="13"/>
      <c r="Q5" s="13"/>
      <c r="R5" s="13"/>
      <c r="S5" s="13"/>
      <c r="T5" s="13"/>
      <c r="U5" s="13"/>
      <c r="V5" s="13"/>
      <c r="W5" s="13"/>
      <c r="X5" s="13"/>
      <c r="Y5" s="13"/>
      <c r="Z5" s="13"/>
      <c r="AA5" s="13"/>
      <c r="AB5" s="13"/>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row>
    <row r="6" spans="1:177" s="3" customFormat="1" ht="18.75" customHeight="1" outlineLevel="1" x14ac:dyDescent="0.25">
      <c r="A6" s="2234" t="s">
        <v>1779</v>
      </c>
      <c r="B6" s="2235"/>
      <c r="C6" s="2236"/>
      <c r="D6" s="134">
        <f>SUM(D7:D12)</f>
        <v>3766800</v>
      </c>
      <c r="E6" s="134">
        <f>SUM(E7:E12)</f>
        <v>2081300</v>
      </c>
      <c r="J6" s="13"/>
      <c r="K6" s="13"/>
      <c r="L6" s="13"/>
      <c r="M6" s="13"/>
      <c r="N6" s="13"/>
      <c r="O6" s="13"/>
      <c r="P6" s="13"/>
      <c r="Q6" s="13"/>
      <c r="R6" s="13"/>
      <c r="S6" s="13"/>
      <c r="T6" s="13"/>
      <c r="U6" s="13"/>
      <c r="V6" s="13"/>
      <c r="W6" s="13"/>
      <c r="X6" s="13"/>
      <c r="Y6" s="13"/>
      <c r="Z6" s="13"/>
      <c r="AA6" s="13"/>
      <c r="AB6" s="13"/>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row>
    <row r="7" spans="1:177" s="3" customFormat="1" ht="20.25" customHeight="1" outlineLevel="1" x14ac:dyDescent="0.25">
      <c r="A7" s="2237" t="s">
        <v>909</v>
      </c>
      <c r="B7" s="2238"/>
      <c r="C7" s="2239"/>
      <c r="D7" s="43">
        <f>E22</f>
        <v>3651900</v>
      </c>
      <c r="E7" s="43">
        <f>F22</f>
        <v>1966400</v>
      </c>
      <c r="J7" s="13"/>
      <c r="K7" s="13"/>
      <c r="L7" s="13"/>
      <c r="M7" s="13"/>
      <c r="N7" s="13"/>
      <c r="O7" s="13"/>
      <c r="P7" s="13"/>
      <c r="Q7" s="13"/>
      <c r="R7" s="13"/>
      <c r="S7" s="13"/>
      <c r="T7" s="13"/>
      <c r="U7" s="13"/>
      <c r="V7" s="13"/>
      <c r="W7" s="13"/>
      <c r="X7" s="13"/>
      <c r="Y7" s="13"/>
      <c r="Z7" s="13"/>
      <c r="AA7" s="13"/>
      <c r="AB7" s="13"/>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row>
    <row r="8" spans="1:177" s="3" customFormat="1" ht="47.25" customHeight="1" outlineLevel="1" x14ac:dyDescent="0.25">
      <c r="A8" s="2240" t="s">
        <v>912</v>
      </c>
      <c r="B8" s="2241"/>
      <c r="C8" s="2242"/>
      <c r="D8" s="43"/>
      <c r="E8" s="43"/>
      <c r="F8" s="741"/>
      <c r="G8" s="741"/>
      <c r="J8" s="13"/>
      <c r="K8" s="13"/>
      <c r="L8" s="13"/>
      <c r="M8" s="13"/>
      <c r="N8" s="13"/>
      <c r="O8" s="13"/>
      <c r="P8" s="13"/>
      <c r="Q8" s="13"/>
      <c r="R8" s="13"/>
      <c r="S8" s="13"/>
      <c r="T8" s="13"/>
      <c r="U8" s="13"/>
      <c r="V8" s="13"/>
      <c r="W8" s="13"/>
      <c r="X8" s="13"/>
      <c r="Y8" s="13"/>
      <c r="Z8" s="13"/>
      <c r="AA8" s="13"/>
      <c r="AB8" s="13"/>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row>
    <row r="9" spans="1:177" s="3" customFormat="1" ht="46.5" customHeight="1" outlineLevel="1" x14ac:dyDescent="0.25">
      <c r="A9" s="2240" t="s">
        <v>911</v>
      </c>
      <c r="B9" s="2241"/>
      <c r="C9" s="2242"/>
      <c r="D9" s="43"/>
      <c r="E9" s="43"/>
      <c r="J9" s="13"/>
      <c r="K9" s="13"/>
      <c r="L9" s="13"/>
      <c r="M9" s="13"/>
      <c r="N9" s="13"/>
      <c r="O9" s="13"/>
      <c r="P9" s="13"/>
      <c r="Q9" s="13"/>
      <c r="R9" s="13"/>
      <c r="S9" s="13"/>
      <c r="T9" s="13"/>
      <c r="U9" s="13"/>
      <c r="V9" s="13"/>
      <c r="W9" s="13"/>
      <c r="X9" s="13"/>
      <c r="Y9" s="13"/>
      <c r="Z9" s="13"/>
      <c r="AA9" s="13"/>
      <c r="AB9" s="13"/>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row>
    <row r="10" spans="1:177" s="3" customFormat="1" ht="18.75" customHeight="1" outlineLevel="1" x14ac:dyDescent="0.25">
      <c r="A10" s="2240" t="s">
        <v>913</v>
      </c>
      <c r="B10" s="2241"/>
      <c r="C10" s="2242"/>
      <c r="D10" s="181">
        <f>F334</f>
        <v>114900</v>
      </c>
      <c r="E10" s="181">
        <f>Y334</f>
        <v>114900</v>
      </c>
      <c r="J10" s="13"/>
      <c r="K10" s="13"/>
      <c r="L10" s="13"/>
      <c r="M10" s="13"/>
      <c r="N10" s="13"/>
      <c r="O10" s="13"/>
      <c r="P10" s="13"/>
      <c r="Q10" s="13"/>
      <c r="R10" s="13"/>
      <c r="S10" s="13"/>
      <c r="T10" s="13"/>
      <c r="U10" s="13"/>
      <c r="V10" s="13"/>
      <c r="W10" s="13"/>
      <c r="X10" s="13"/>
      <c r="Y10" s="13"/>
      <c r="Z10" s="13"/>
      <c r="AA10" s="13"/>
      <c r="AB10" s="13"/>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row>
    <row r="11" spans="1:177" s="3" customFormat="1" ht="18.75" customHeight="1" outlineLevel="1" x14ac:dyDescent="0.25">
      <c r="A11" s="2240" t="s">
        <v>914</v>
      </c>
      <c r="B11" s="2241"/>
      <c r="C11" s="2242"/>
      <c r="D11" s="181">
        <f>Q334</f>
        <v>0</v>
      </c>
      <c r="E11" s="181">
        <f>AJ334</f>
        <v>0</v>
      </c>
      <c r="F11" s="2213" t="s">
        <v>1298</v>
      </c>
      <c r="G11" s="2214"/>
      <c r="J11" s="13"/>
      <c r="K11" s="13"/>
      <c r="L11" s="13"/>
      <c r="M11" s="13"/>
      <c r="N11" s="13"/>
      <c r="O11" s="13"/>
      <c r="P11" s="13"/>
      <c r="Q11" s="13"/>
      <c r="R11" s="13"/>
      <c r="S11" s="13"/>
      <c r="T11" s="13"/>
      <c r="U11" s="13"/>
      <c r="V11" s="13"/>
      <c r="W11" s="13"/>
      <c r="X11" s="13"/>
      <c r="Y11" s="13"/>
      <c r="Z11" s="13"/>
      <c r="AA11" s="13"/>
      <c r="AB11" s="13"/>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row>
    <row r="12" spans="1:177" s="3" customFormat="1" ht="55.5" customHeight="1" outlineLevel="1" x14ac:dyDescent="0.25">
      <c r="A12" s="2240" t="s">
        <v>554</v>
      </c>
      <c r="B12" s="2241"/>
      <c r="C12" s="2242"/>
      <c r="D12" s="43">
        <f>E275</f>
        <v>0</v>
      </c>
      <c r="E12" s="43">
        <f>F275</f>
        <v>0</v>
      </c>
      <c r="F12" s="14" t="s">
        <v>1306</v>
      </c>
      <c r="G12" s="389" t="s">
        <v>1307</v>
      </c>
      <c r="J12" s="13"/>
      <c r="K12" s="13"/>
      <c r="L12" s="13"/>
      <c r="M12" s="13"/>
      <c r="N12" s="13"/>
      <c r="O12" s="13"/>
      <c r="P12" s="13"/>
      <c r="Q12" s="13"/>
      <c r="R12" s="13"/>
      <c r="S12" s="13"/>
      <c r="T12" s="13"/>
      <c r="U12" s="13"/>
      <c r="V12" s="13"/>
      <c r="W12" s="13"/>
      <c r="X12" s="13"/>
      <c r="Y12" s="13"/>
      <c r="Z12" s="13"/>
      <c r="AA12" s="13"/>
      <c r="AB12" s="13"/>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row>
    <row r="13" spans="1:177" s="3" customFormat="1" ht="17.25" customHeight="1" outlineLevel="1" x14ac:dyDescent="0.25">
      <c r="A13" s="2251" t="s">
        <v>579</v>
      </c>
      <c r="B13" s="2251"/>
      <c r="C13" s="2251"/>
      <c r="D13" s="133">
        <f>D7+D8+D9+D10+D11</f>
        <v>3766800</v>
      </c>
      <c r="E13" s="133">
        <f>E7+E8+E9+E10+E11</f>
        <v>2081300</v>
      </c>
      <c r="F13" s="162">
        <f>D13-'Бюджет 2022-2024'!O5</f>
        <v>0</v>
      </c>
      <c r="G13" s="162">
        <f>E13-'Бюджет 2022-2024'!P5</f>
        <v>0</v>
      </c>
      <c r="J13" s="13"/>
      <c r="K13" s="13"/>
      <c r="L13" s="13"/>
      <c r="M13" s="13"/>
      <c r="N13" s="13"/>
      <c r="O13" s="13"/>
      <c r="P13" s="13"/>
      <c r="Q13" s="13"/>
      <c r="R13" s="13"/>
      <c r="S13" s="13"/>
      <c r="T13" s="13"/>
      <c r="U13" s="13"/>
      <c r="V13" s="13"/>
      <c r="W13" s="13"/>
      <c r="X13" s="13"/>
      <c r="Y13" s="13"/>
      <c r="Z13" s="13"/>
      <c r="AA13" s="13"/>
      <c r="AB13" s="13"/>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row>
    <row r="14" spans="1:177" x14ac:dyDescent="0.25">
      <c r="A14" s="42"/>
    </row>
    <row r="15" spans="1:177" s="7" customFormat="1" ht="23.25" customHeight="1" x14ac:dyDescent="0.3">
      <c r="A15" s="2252" t="s">
        <v>1308</v>
      </c>
      <c r="B15" s="2252"/>
      <c r="C15" s="2252"/>
      <c r="D15" s="2252"/>
      <c r="E15" s="2252"/>
      <c r="F15" s="2252"/>
      <c r="G15" s="2252"/>
      <c r="H15" s="11"/>
      <c r="I15" s="11"/>
      <c r="J15" s="12"/>
      <c r="K15" s="12"/>
      <c r="L15" s="12"/>
      <c r="M15" s="12"/>
      <c r="N15" s="12"/>
      <c r="O15" s="12"/>
      <c r="P15" s="12"/>
      <c r="Q15" s="12"/>
      <c r="R15" s="12"/>
      <c r="S15" s="12"/>
      <c r="T15" s="12"/>
      <c r="U15" s="12"/>
      <c r="V15" s="12"/>
      <c r="W15" s="12"/>
      <c r="X15" s="12"/>
      <c r="Y15" s="12"/>
      <c r="Z15" s="12"/>
      <c r="AA15" s="12"/>
      <c r="AB15" s="12"/>
    </row>
    <row r="16" spans="1:177" s="7" customFormat="1" ht="40.9" customHeight="1" x14ac:dyDescent="0.3">
      <c r="A16" s="2256" t="str">
        <f>'Раб.таблица 2022'!A24:I24</f>
        <v>Муниципальное бюджетное учреждение дополнительного образования  "Станция детского и юношеского туризма и экскурсий"</v>
      </c>
      <c r="B16" s="2256"/>
      <c r="C16" s="2256"/>
      <c r="D16" s="2256"/>
      <c r="E16" s="2256"/>
      <c r="F16" s="2256"/>
      <c r="G16" s="735"/>
      <c r="H16" s="10"/>
      <c r="I16" s="10"/>
      <c r="J16" s="12"/>
      <c r="K16" s="12"/>
      <c r="L16" s="12"/>
      <c r="M16" s="12"/>
      <c r="N16" s="12"/>
      <c r="O16" s="12"/>
      <c r="P16" s="12"/>
      <c r="Q16" s="12"/>
      <c r="R16" s="12"/>
      <c r="S16" s="12"/>
      <c r="T16" s="12"/>
      <c r="U16" s="12"/>
      <c r="V16" s="12"/>
      <c r="W16" s="12"/>
      <c r="X16" s="12"/>
      <c r="Y16" s="12"/>
      <c r="Z16" s="12"/>
      <c r="AA16" s="12"/>
      <c r="AB16" s="12"/>
    </row>
    <row r="17" spans="1:177" s="5" customFormat="1" ht="31.9" customHeight="1" thickBot="1" x14ac:dyDescent="0.35">
      <c r="A17" s="379" t="s">
        <v>552</v>
      </c>
      <c r="B17" s="127"/>
      <c r="C17" s="127"/>
      <c r="D17" s="127"/>
      <c r="E17" s="59"/>
      <c r="F17" s="59"/>
      <c r="G17" s="59"/>
      <c r="H17" s="59"/>
      <c r="I17" s="59"/>
      <c r="J17" s="59"/>
      <c r="K17" s="59"/>
      <c r="L17" s="59"/>
      <c r="M17" s="59"/>
      <c r="N17" s="59"/>
      <c r="O17" s="59"/>
      <c r="P17" s="59"/>
      <c r="Q17" s="59"/>
      <c r="R17" s="59"/>
      <c r="S17" s="59"/>
      <c r="T17" s="59"/>
      <c r="U17" s="59"/>
      <c r="V17" s="59"/>
      <c r="W17" s="59"/>
      <c r="X17" s="59"/>
      <c r="Y17" s="59"/>
      <c r="Z17" s="59"/>
      <c r="AA17" s="59"/>
      <c r="AB17" s="59"/>
    </row>
    <row r="18" spans="1:177" s="9" customFormat="1" ht="26.25" customHeight="1" x14ac:dyDescent="0.25">
      <c r="A18" s="2259" t="s">
        <v>46</v>
      </c>
      <c r="B18" s="2261" t="s">
        <v>34</v>
      </c>
      <c r="C18" s="2261" t="s">
        <v>28</v>
      </c>
      <c r="D18" s="2263" t="s">
        <v>58</v>
      </c>
      <c r="E18" s="2253" t="s">
        <v>1772</v>
      </c>
      <c r="F18" s="2253" t="s">
        <v>1773</v>
      </c>
      <c r="G18" s="2255"/>
      <c r="H18" s="2257"/>
      <c r="I18" s="2257"/>
      <c r="J18" s="2258"/>
      <c r="K18" s="2258"/>
      <c r="L18" s="2258"/>
      <c r="M18" s="2258"/>
      <c r="N18" s="2258"/>
      <c r="O18" s="2258"/>
      <c r="P18" s="2258"/>
      <c r="Q18" s="2258"/>
      <c r="R18" s="2258"/>
      <c r="S18" s="2258"/>
      <c r="T18" s="2258"/>
      <c r="U18" s="2258"/>
      <c r="V18" s="2258"/>
      <c r="W18" s="2258"/>
      <c r="X18" s="2258"/>
      <c r="Y18" s="2258"/>
      <c r="Z18" s="2258"/>
      <c r="AA18" s="2258"/>
      <c r="AB18" s="2258"/>
    </row>
    <row r="19" spans="1:177" s="9" customFormat="1" ht="138" customHeight="1" x14ac:dyDescent="0.25">
      <c r="A19" s="2260"/>
      <c r="B19" s="2262"/>
      <c r="C19" s="2262"/>
      <c r="D19" s="2264"/>
      <c r="E19" s="2254"/>
      <c r="F19" s="2254"/>
      <c r="G19" s="2255"/>
      <c r="H19" s="2257"/>
      <c r="I19" s="2257"/>
      <c r="J19" s="163"/>
      <c r="K19" s="163"/>
      <c r="L19" s="163"/>
      <c r="M19" s="164"/>
      <c r="N19" s="163"/>
      <c r="O19" s="163"/>
      <c r="P19" s="163"/>
      <c r="Q19" s="164"/>
      <c r="R19" s="163"/>
      <c r="S19" s="163"/>
      <c r="T19" s="163"/>
      <c r="U19" s="163"/>
      <c r="V19" s="164"/>
      <c r="W19" s="895"/>
      <c r="X19" s="163"/>
      <c r="Y19" s="163"/>
      <c r="Z19" s="163"/>
      <c r="AA19" s="164"/>
      <c r="AB19" s="165"/>
    </row>
    <row r="20" spans="1:177" s="9" customFormat="1" ht="19.5" customHeight="1" x14ac:dyDescent="0.25">
      <c r="A20" s="89">
        <v>1</v>
      </c>
      <c r="B20" s="90">
        <v>2</v>
      </c>
      <c r="C20" s="90">
        <v>3</v>
      </c>
      <c r="D20" s="91">
        <v>4</v>
      </c>
      <c r="E20" s="1576">
        <v>5</v>
      </c>
      <c r="F20" s="92">
        <v>6</v>
      </c>
      <c r="G20" s="56"/>
      <c r="H20" s="56"/>
      <c r="I20" s="56"/>
      <c r="J20" s="54"/>
      <c r="K20" s="56"/>
      <c r="L20" s="54"/>
      <c r="M20" s="55"/>
      <c r="N20" s="54"/>
      <c r="O20" s="56"/>
      <c r="P20" s="54"/>
      <c r="Q20" s="55"/>
      <c r="R20" s="54"/>
      <c r="S20" s="56"/>
      <c r="T20" s="56"/>
      <c r="U20" s="54"/>
      <c r="V20" s="55"/>
      <c r="W20" s="55"/>
      <c r="X20" s="54"/>
      <c r="Y20" s="56"/>
      <c r="Z20" s="54"/>
      <c r="AA20" s="55"/>
      <c r="AB20" s="166"/>
    </row>
    <row r="21" spans="1:177" s="8" customFormat="1" ht="21" customHeight="1" x14ac:dyDescent="0.25">
      <c r="A21" s="60" t="s">
        <v>59</v>
      </c>
      <c r="B21" s="52"/>
      <c r="C21" s="52"/>
      <c r="D21" s="84"/>
      <c r="E21" s="1577">
        <f>E23+E201</f>
        <v>3651900</v>
      </c>
      <c r="F21" s="46">
        <f>F23+F201</f>
        <v>1966400</v>
      </c>
      <c r="G21" s="57"/>
      <c r="H21" s="57"/>
      <c r="I21" s="57"/>
      <c r="J21" s="57"/>
      <c r="K21" s="57"/>
      <c r="L21" s="57"/>
      <c r="M21" s="57"/>
      <c r="N21" s="57"/>
      <c r="O21" s="57"/>
      <c r="P21" s="57"/>
      <c r="Q21" s="57"/>
      <c r="R21" s="57"/>
      <c r="S21" s="57"/>
      <c r="T21" s="57"/>
      <c r="U21" s="57"/>
      <c r="V21" s="57"/>
      <c r="W21" s="57"/>
      <c r="X21" s="57"/>
      <c r="Y21" s="57"/>
      <c r="Z21" s="57"/>
      <c r="AA21" s="57"/>
      <c r="AB21" s="57"/>
    </row>
    <row r="22" spans="1:177" s="8" customFormat="1" ht="21" customHeight="1" x14ac:dyDescent="0.25">
      <c r="A22" s="61" t="s">
        <v>525</v>
      </c>
      <c r="B22" s="52"/>
      <c r="C22" s="52"/>
      <c r="D22" s="84"/>
      <c r="E22" s="1577">
        <f>E27+E48+E49+E55+E57+E124+E201+E188+E191-E182-E125-E126</f>
        <v>3651900</v>
      </c>
      <c r="F22" s="46">
        <f>F27+F48+F49+F55+F57+F124+F201+F188+F191-F182-F125-F126</f>
        <v>1966400</v>
      </c>
      <c r="G22" s="57">
        <f>E22-'Бюджет 2022-2024'!O62</f>
        <v>3651900</v>
      </c>
      <c r="H22" s="57">
        <f>F22-'Бюджет 2022-2024'!P62</f>
        <v>1966400</v>
      </c>
      <c r="I22" s="57"/>
      <c r="J22" s="57"/>
      <c r="K22" s="57"/>
      <c r="L22" s="57"/>
      <c r="M22" s="57"/>
      <c r="N22" s="57"/>
      <c r="O22" s="57"/>
      <c r="P22" s="57"/>
      <c r="Q22" s="57"/>
      <c r="R22" s="57"/>
      <c r="S22" s="57"/>
      <c r="T22" s="57"/>
      <c r="U22" s="57"/>
      <c r="V22" s="57"/>
      <c r="W22" s="57"/>
      <c r="X22" s="57"/>
      <c r="Y22" s="57"/>
      <c r="Z22" s="57"/>
      <c r="AA22" s="57"/>
      <c r="AB22" s="57"/>
    </row>
    <row r="23" spans="1:177" s="8" customFormat="1" ht="21" customHeight="1" x14ac:dyDescent="0.25">
      <c r="A23" s="66"/>
      <c r="B23" s="67">
        <v>200</v>
      </c>
      <c r="C23" s="67"/>
      <c r="D23" s="85"/>
      <c r="E23" s="1578">
        <f>E24+E190+E199+E197+E195+E193</f>
        <v>3651900</v>
      </c>
      <c r="F23" s="68">
        <f>F24+F190+F199+F197+F195+F193</f>
        <v>1966400</v>
      </c>
      <c r="G23" s="57"/>
      <c r="H23" s="57"/>
      <c r="I23" s="57"/>
      <c r="J23" s="57"/>
      <c r="K23" s="57"/>
      <c r="L23" s="57"/>
      <c r="M23" s="57"/>
      <c r="N23" s="57"/>
      <c r="O23" s="57"/>
      <c r="P23" s="57"/>
      <c r="Q23" s="57"/>
      <c r="R23" s="57"/>
      <c r="S23" s="57"/>
      <c r="T23" s="57"/>
      <c r="U23" s="57"/>
      <c r="V23" s="57"/>
      <c r="W23" s="57"/>
      <c r="X23" s="57"/>
      <c r="Y23" s="57"/>
      <c r="Z23" s="57"/>
      <c r="AA23" s="57"/>
      <c r="AB23" s="57"/>
    </row>
    <row r="24" spans="1:177" s="8" customFormat="1" ht="21" customHeight="1" x14ac:dyDescent="0.25">
      <c r="A24" s="60" t="s">
        <v>540</v>
      </c>
      <c r="B24" s="52">
        <v>220</v>
      </c>
      <c r="C24" s="52"/>
      <c r="D24" s="84"/>
      <c r="E24" s="1577">
        <f>E25+E27+E46+E49+E55+E57+E124+E188</f>
        <v>3651900</v>
      </c>
      <c r="F24" s="46">
        <f>F25+F27+F46+F49+F55+F57+F124+F188</f>
        <v>1966400</v>
      </c>
      <c r="G24" s="57"/>
      <c r="H24" s="57"/>
      <c r="I24" s="57"/>
      <c r="J24" s="57"/>
      <c r="K24" s="57"/>
      <c r="L24" s="57"/>
      <c r="M24" s="57"/>
      <c r="N24" s="57"/>
      <c r="O24" s="57"/>
      <c r="P24" s="57"/>
      <c r="Q24" s="57"/>
      <c r="R24" s="57"/>
      <c r="S24" s="57"/>
      <c r="T24" s="57"/>
      <c r="U24" s="57"/>
      <c r="V24" s="57"/>
      <c r="W24" s="57"/>
      <c r="X24" s="57"/>
      <c r="Y24" s="57"/>
      <c r="Z24" s="57"/>
      <c r="AA24" s="57"/>
      <c r="AB24" s="57"/>
    </row>
    <row r="25" spans="1:177" s="17" customFormat="1" ht="20.25" customHeight="1" x14ac:dyDescent="0.25">
      <c r="A25" s="63" t="s">
        <v>541</v>
      </c>
      <c r="B25" s="53">
        <v>212</v>
      </c>
      <c r="C25" s="53"/>
      <c r="D25" s="100"/>
      <c r="E25" s="1579">
        <f>SUM(E26:E26)</f>
        <v>0</v>
      </c>
      <c r="F25" s="48">
        <f>SUM(F26:F26)</f>
        <v>0</v>
      </c>
      <c r="G25" s="58"/>
      <c r="H25" s="58"/>
      <c r="I25" s="58"/>
      <c r="J25" s="58"/>
      <c r="K25" s="58"/>
      <c r="L25" s="58"/>
      <c r="M25" s="58"/>
      <c r="N25" s="58"/>
      <c r="O25" s="58"/>
      <c r="P25" s="58"/>
      <c r="Q25" s="58"/>
      <c r="R25" s="58"/>
      <c r="S25" s="58"/>
      <c r="T25" s="58"/>
      <c r="U25" s="58"/>
      <c r="V25" s="58"/>
      <c r="W25" s="58"/>
      <c r="X25" s="58"/>
      <c r="Y25" s="58"/>
      <c r="Z25" s="58"/>
      <c r="AA25" s="58"/>
      <c r="AB25" s="57"/>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row>
    <row r="26" spans="1:177" s="15" customFormat="1" ht="64.5" customHeight="1" x14ac:dyDescent="0.25">
      <c r="A26" s="265" t="s">
        <v>103</v>
      </c>
      <c r="B26" s="86"/>
      <c r="C26" s="86">
        <v>912</v>
      </c>
      <c r="D26" s="83" t="s">
        <v>1765</v>
      </c>
      <c r="E26" s="1575">
        <v>0</v>
      </c>
      <c r="F26" s="71"/>
      <c r="G26" s="58"/>
      <c r="H26" s="58"/>
      <c r="I26" s="167"/>
      <c r="J26" s="58"/>
      <c r="K26" s="58"/>
      <c r="L26" s="58"/>
      <c r="M26" s="58"/>
      <c r="N26" s="58"/>
      <c r="O26" s="58"/>
      <c r="P26" s="58"/>
      <c r="Q26" s="58"/>
      <c r="R26" s="58"/>
      <c r="S26" s="58"/>
      <c r="T26" s="58"/>
      <c r="U26" s="58"/>
      <c r="V26" s="58"/>
      <c r="W26" s="58"/>
      <c r="X26" s="58"/>
      <c r="Y26" s="58"/>
      <c r="Z26" s="58"/>
      <c r="AA26" s="58"/>
      <c r="AB26" s="58"/>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row>
    <row r="27" spans="1:177" s="8" customFormat="1" ht="21.75" customHeight="1" x14ac:dyDescent="0.25">
      <c r="A27" s="60" t="s">
        <v>60</v>
      </c>
      <c r="B27" s="52">
        <v>221</v>
      </c>
      <c r="C27" s="52"/>
      <c r="D27" s="100"/>
      <c r="E27" s="1577">
        <f>E28</f>
        <v>310100</v>
      </c>
      <c r="F27" s="46">
        <f>F28</f>
        <v>0</v>
      </c>
      <c r="G27" s="57"/>
      <c r="H27" s="57"/>
      <c r="I27" s="57"/>
      <c r="J27" s="57"/>
      <c r="K27" s="57"/>
      <c r="L27" s="57"/>
      <c r="M27" s="57"/>
      <c r="N27" s="57"/>
      <c r="O27" s="57"/>
      <c r="P27" s="57"/>
      <c r="Q27" s="57"/>
      <c r="R27" s="57"/>
      <c r="S27" s="57"/>
      <c r="T27" s="57"/>
      <c r="U27" s="57"/>
      <c r="V27" s="57"/>
      <c r="W27" s="57"/>
      <c r="X27" s="57"/>
      <c r="Y27" s="57"/>
      <c r="Z27" s="57"/>
      <c r="AA27" s="57"/>
      <c r="AB27" s="57"/>
    </row>
    <row r="28" spans="1:177" s="8" customFormat="1" ht="21.75" customHeight="1" x14ac:dyDescent="0.25">
      <c r="A28" s="75" t="s">
        <v>60</v>
      </c>
      <c r="B28" s="108"/>
      <c r="C28" s="108">
        <v>925</v>
      </c>
      <c r="D28" s="83" t="s">
        <v>1804</v>
      </c>
      <c r="E28" s="1580">
        <f>'Раб.таблица 2022'!F36</f>
        <v>310100</v>
      </c>
      <c r="F28" s="109">
        <v>0</v>
      </c>
      <c r="G28" s="57"/>
      <c r="H28" s="57"/>
      <c r="I28" s="57"/>
      <c r="J28" s="57"/>
      <c r="K28" s="57"/>
      <c r="L28" s="57"/>
      <c r="M28" s="57"/>
      <c r="N28" s="57"/>
      <c r="O28" s="57"/>
      <c r="P28" s="57"/>
      <c r="Q28" s="57"/>
      <c r="R28" s="57"/>
      <c r="S28" s="57"/>
      <c r="T28" s="57"/>
      <c r="U28" s="57"/>
      <c r="V28" s="57"/>
      <c r="W28" s="57"/>
      <c r="X28" s="57"/>
      <c r="Y28" s="57"/>
      <c r="Z28" s="57"/>
      <c r="AA28" s="57"/>
      <c r="AB28" s="58"/>
    </row>
    <row r="29" spans="1:177" s="16" customFormat="1" ht="21" customHeight="1" outlineLevel="1" x14ac:dyDescent="0.25">
      <c r="A29" s="69" t="s">
        <v>49</v>
      </c>
      <c r="B29" s="70"/>
      <c r="C29" s="70"/>
      <c r="D29" s="83"/>
      <c r="E29" s="1581"/>
      <c r="F29" s="72"/>
      <c r="G29" s="168"/>
      <c r="H29" s="168"/>
      <c r="I29" s="169"/>
      <c r="J29" s="168"/>
      <c r="K29" s="168"/>
      <c r="L29" s="168"/>
      <c r="M29" s="168"/>
      <c r="N29" s="168"/>
      <c r="O29" s="168"/>
      <c r="P29" s="168"/>
      <c r="Q29" s="168"/>
      <c r="R29" s="168"/>
      <c r="S29" s="168"/>
      <c r="T29" s="168"/>
      <c r="U29" s="168"/>
      <c r="V29" s="168"/>
      <c r="W29" s="168"/>
      <c r="X29" s="168"/>
      <c r="Y29" s="168"/>
      <c r="Z29" s="168"/>
      <c r="AA29" s="168"/>
      <c r="AB29" s="168"/>
    </row>
    <row r="30" spans="1:177" s="16" customFormat="1" ht="21" customHeight="1" outlineLevel="1" x14ac:dyDescent="0.25">
      <c r="A30" s="69" t="s">
        <v>61</v>
      </c>
      <c r="B30" s="70"/>
      <c r="C30" s="70"/>
      <c r="D30" s="83"/>
      <c r="E30" s="1581"/>
      <c r="F30" s="72"/>
      <c r="G30" s="168"/>
      <c r="H30" s="168"/>
      <c r="I30" s="169"/>
      <c r="J30" s="168"/>
      <c r="K30" s="168"/>
      <c r="L30" s="168"/>
      <c r="M30" s="168"/>
      <c r="N30" s="168"/>
      <c r="O30" s="168"/>
      <c r="P30" s="168"/>
      <c r="Q30" s="168"/>
      <c r="R30" s="168"/>
      <c r="S30" s="168"/>
      <c r="T30" s="168"/>
      <c r="U30" s="168"/>
      <c r="V30" s="168"/>
      <c r="W30" s="168"/>
      <c r="X30" s="168"/>
      <c r="Y30" s="168"/>
      <c r="Z30" s="168"/>
      <c r="AA30" s="168"/>
      <c r="AB30" s="168"/>
    </row>
    <row r="31" spans="1:177" s="16" customFormat="1" ht="31.5" outlineLevel="1" x14ac:dyDescent="0.25">
      <c r="A31" s="69" t="s">
        <v>482</v>
      </c>
      <c r="B31" s="70"/>
      <c r="C31" s="70"/>
      <c r="D31" s="83"/>
      <c r="E31" s="1581"/>
      <c r="F31" s="72"/>
      <c r="G31" s="168"/>
      <c r="H31" s="168"/>
      <c r="I31" s="169"/>
      <c r="J31" s="168"/>
      <c r="K31" s="168"/>
      <c r="L31" s="168"/>
      <c r="M31" s="168"/>
      <c r="N31" s="168"/>
      <c r="O31" s="168"/>
      <c r="P31" s="168"/>
      <c r="Q31" s="168"/>
      <c r="R31" s="168"/>
      <c r="S31" s="168"/>
      <c r="T31" s="168"/>
      <c r="U31" s="168"/>
      <c r="V31" s="168"/>
      <c r="W31" s="168"/>
      <c r="X31" s="168"/>
      <c r="Y31" s="168"/>
      <c r="Z31" s="168"/>
      <c r="AA31" s="168"/>
      <c r="AB31" s="168"/>
    </row>
    <row r="32" spans="1:177" s="16" customFormat="1" ht="31.5" outlineLevel="1" x14ac:dyDescent="0.25">
      <c r="A32" s="69" t="s">
        <v>484</v>
      </c>
      <c r="B32" s="70"/>
      <c r="C32" s="70"/>
      <c r="D32" s="83"/>
      <c r="E32" s="1581"/>
      <c r="F32" s="72"/>
      <c r="G32" s="168"/>
      <c r="H32" s="168"/>
      <c r="I32" s="169"/>
      <c r="J32" s="168"/>
      <c r="K32" s="168"/>
      <c r="L32" s="168"/>
      <c r="M32" s="168"/>
      <c r="N32" s="168"/>
      <c r="O32" s="168"/>
      <c r="P32" s="168"/>
      <c r="Q32" s="168"/>
      <c r="R32" s="168"/>
      <c r="S32" s="168"/>
      <c r="T32" s="168"/>
      <c r="U32" s="168"/>
      <c r="V32" s="168"/>
      <c r="W32" s="168"/>
      <c r="X32" s="168"/>
      <c r="Y32" s="168"/>
      <c r="Z32" s="168"/>
      <c r="AA32" s="168"/>
      <c r="AB32" s="168"/>
    </row>
    <row r="33" spans="1:177" s="16" customFormat="1" ht="20.25" customHeight="1" outlineLevel="1" x14ac:dyDescent="0.25">
      <c r="A33" s="69" t="s">
        <v>486</v>
      </c>
      <c r="B33" s="70"/>
      <c r="C33" s="70"/>
      <c r="D33" s="83"/>
      <c r="E33" s="1581"/>
      <c r="F33" s="72"/>
      <c r="G33" s="168"/>
      <c r="H33" s="168"/>
      <c r="I33" s="169"/>
      <c r="J33" s="168"/>
      <c r="K33" s="168"/>
      <c r="L33" s="168"/>
      <c r="M33" s="168"/>
      <c r="N33" s="168"/>
      <c r="O33" s="168"/>
      <c r="P33" s="168"/>
      <c r="Q33" s="168"/>
      <c r="R33" s="168"/>
      <c r="S33" s="168"/>
      <c r="T33" s="168"/>
      <c r="U33" s="168"/>
      <c r="V33" s="168"/>
      <c r="W33" s="168"/>
      <c r="X33" s="168"/>
      <c r="Y33" s="168"/>
      <c r="Z33" s="168"/>
      <c r="AA33" s="168"/>
      <c r="AB33" s="168"/>
    </row>
    <row r="34" spans="1:177" s="16" customFormat="1" ht="47.25" customHeight="1" outlineLevel="1" x14ac:dyDescent="0.25">
      <c r="A34" s="69" t="s">
        <v>488</v>
      </c>
      <c r="B34" s="70"/>
      <c r="C34" s="70"/>
      <c r="D34" s="83"/>
      <c r="E34" s="1581"/>
      <c r="F34" s="72"/>
      <c r="G34" s="168"/>
      <c r="H34" s="168"/>
      <c r="I34" s="169"/>
      <c r="J34" s="168"/>
      <c r="K34" s="168"/>
      <c r="L34" s="168"/>
      <c r="M34" s="168"/>
      <c r="N34" s="168"/>
      <c r="O34" s="168"/>
      <c r="P34" s="168"/>
      <c r="Q34" s="168"/>
      <c r="R34" s="168"/>
      <c r="S34" s="168"/>
      <c r="T34" s="168"/>
      <c r="U34" s="168"/>
      <c r="V34" s="168"/>
      <c r="W34" s="168"/>
      <c r="X34" s="168"/>
      <c r="Y34" s="168"/>
      <c r="Z34" s="168"/>
      <c r="AA34" s="168"/>
      <c r="AB34" s="168"/>
    </row>
    <row r="35" spans="1:177" s="16" customFormat="1" ht="20.25" customHeight="1" outlineLevel="1" x14ac:dyDescent="0.25">
      <c r="A35" s="69" t="s">
        <v>48</v>
      </c>
      <c r="B35" s="70"/>
      <c r="C35" s="70"/>
      <c r="D35" s="83"/>
      <c r="E35" s="1581"/>
      <c r="F35" s="72"/>
      <c r="G35" s="168"/>
      <c r="H35" s="168"/>
      <c r="I35" s="169"/>
      <c r="J35" s="168"/>
      <c r="K35" s="168"/>
      <c r="L35" s="168"/>
      <c r="M35" s="168"/>
      <c r="N35" s="168"/>
      <c r="O35" s="168"/>
      <c r="P35" s="168"/>
      <c r="Q35" s="168"/>
      <c r="R35" s="168"/>
      <c r="S35" s="168"/>
      <c r="T35" s="168"/>
      <c r="U35" s="168"/>
      <c r="V35" s="168"/>
      <c r="W35" s="168"/>
      <c r="X35" s="168"/>
      <c r="Y35" s="168"/>
      <c r="Z35" s="168"/>
      <c r="AA35" s="168"/>
      <c r="AB35" s="168"/>
    </row>
    <row r="36" spans="1:177" s="16" customFormat="1" ht="32.25" customHeight="1" outlineLevel="1" x14ac:dyDescent="0.25">
      <c r="A36" s="69" t="s">
        <v>526</v>
      </c>
      <c r="B36" s="70"/>
      <c r="C36" s="70"/>
      <c r="D36" s="83"/>
      <c r="E36" s="1581"/>
      <c r="F36" s="72"/>
      <c r="G36" s="168"/>
      <c r="H36" s="168"/>
      <c r="I36" s="169"/>
      <c r="J36" s="168"/>
      <c r="K36" s="168"/>
      <c r="L36" s="168"/>
      <c r="M36" s="168"/>
      <c r="N36" s="168"/>
      <c r="O36" s="168"/>
      <c r="P36" s="168"/>
      <c r="Q36" s="168"/>
      <c r="R36" s="168"/>
      <c r="S36" s="168"/>
      <c r="T36" s="168"/>
      <c r="U36" s="168"/>
      <c r="V36" s="168"/>
      <c r="W36" s="168"/>
      <c r="X36" s="168"/>
      <c r="Y36" s="168"/>
      <c r="Z36" s="168"/>
      <c r="AA36" s="168"/>
      <c r="AB36" s="168"/>
    </row>
    <row r="37" spans="1:177" s="16" customFormat="1" ht="30.75" customHeight="1" outlineLevel="1" x14ac:dyDescent="0.25">
      <c r="A37" s="69" t="s">
        <v>548</v>
      </c>
      <c r="B37" s="70"/>
      <c r="C37" s="70"/>
      <c r="D37" s="83"/>
      <c r="E37" s="1581"/>
      <c r="F37" s="72"/>
      <c r="G37" s="168"/>
      <c r="H37" s="168"/>
      <c r="I37" s="169"/>
      <c r="J37" s="168"/>
      <c r="K37" s="168"/>
      <c r="L37" s="168"/>
      <c r="M37" s="168"/>
      <c r="N37" s="168"/>
      <c r="O37" s="168"/>
      <c r="P37" s="168"/>
      <c r="Q37" s="168"/>
      <c r="R37" s="168"/>
      <c r="S37" s="168"/>
      <c r="T37" s="168"/>
      <c r="U37" s="168"/>
      <c r="V37" s="168"/>
      <c r="W37" s="168"/>
      <c r="X37" s="168"/>
      <c r="Y37" s="168"/>
      <c r="Z37" s="168"/>
      <c r="AA37" s="168"/>
      <c r="AB37" s="168"/>
    </row>
    <row r="38" spans="1:177" s="16" customFormat="1" ht="20.25" customHeight="1" outlineLevel="1" x14ac:dyDescent="0.25">
      <c r="A38" s="69" t="s">
        <v>497</v>
      </c>
      <c r="B38" s="70"/>
      <c r="C38" s="70"/>
      <c r="D38" s="83"/>
      <c r="E38" s="1581"/>
      <c r="F38" s="72"/>
      <c r="G38" s="168"/>
      <c r="H38" s="168"/>
      <c r="I38" s="169"/>
      <c r="J38" s="168"/>
      <c r="K38" s="168"/>
      <c r="L38" s="168"/>
      <c r="M38" s="168"/>
      <c r="N38" s="168"/>
      <c r="O38" s="168"/>
      <c r="P38" s="168"/>
      <c r="Q38" s="168"/>
      <c r="R38" s="168"/>
      <c r="S38" s="168"/>
      <c r="T38" s="168"/>
      <c r="U38" s="168"/>
      <c r="V38" s="168"/>
      <c r="W38" s="168"/>
      <c r="X38" s="168"/>
      <c r="Y38" s="168"/>
      <c r="Z38" s="168"/>
      <c r="AA38" s="168"/>
      <c r="AB38" s="168"/>
    </row>
    <row r="39" spans="1:177" s="16" customFormat="1" ht="21" customHeight="1" outlineLevel="1" x14ac:dyDescent="0.25">
      <c r="A39" s="69" t="s">
        <v>499</v>
      </c>
      <c r="B39" s="70"/>
      <c r="C39" s="70"/>
      <c r="D39" s="83"/>
      <c r="E39" s="1581"/>
      <c r="F39" s="72"/>
      <c r="G39" s="168"/>
      <c r="H39" s="168"/>
      <c r="I39" s="169"/>
      <c r="J39" s="168"/>
      <c r="K39" s="168"/>
      <c r="L39" s="168"/>
      <c r="M39" s="168"/>
      <c r="N39" s="168"/>
      <c r="O39" s="168"/>
      <c r="P39" s="168"/>
      <c r="Q39" s="168"/>
      <c r="R39" s="168"/>
      <c r="S39" s="168"/>
      <c r="T39" s="168"/>
      <c r="U39" s="168"/>
      <c r="V39" s="168"/>
      <c r="W39" s="168"/>
      <c r="X39" s="168"/>
      <c r="Y39" s="168"/>
      <c r="Z39" s="168"/>
      <c r="AA39" s="168"/>
      <c r="AB39" s="168"/>
    </row>
    <row r="40" spans="1:177" s="16" customFormat="1" ht="31.5" customHeight="1" outlineLevel="1" x14ac:dyDescent="0.25">
      <c r="A40" s="69" t="s">
        <v>568</v>
      </c>
      <c r="B40" s="70"/>
      <c r="C40" s="70"/>
      <c r="D40" s="83"/>
      <c r="E40" s="1581"/>
      <c r="F40" s="72"/>
      <c r="G40" s="168"/>
      <c r="H40" s="168"/>
      <c r="I40" s="169"/>
      <c r="J40" s="168"/>
      <c r="K40" s="168"/>
      <c r="L40" s="168"/>
      <c r="M40" s="168"/>
      <c r="N40" s="168"/>
      <c r="O40" s="168"/>
      <c r="P40" s="168"/>
      <c r="Q40" s="168"/>
      <c r="R40" s="168"/>
      <c r="S40" s="168"/>
      <c r="T40" s="168"/>
      <c r="U40" s="168"/>
      <c r="V40" s="168"/>
      <c r="W40" s="168"/>
      <c r="X40" s="168"/>
      <c r="Y40" s="168"/>
      <c r="Z40" s="168"/>
      <c r="AA40" s="168"/>
      <c r="AB40" s="168"/>
    </row>
    <row r="41" spans="1:177" s="16" customFormat="1" outlineLevel="1" x14ac:dyDescent="0.25">
      <c r="A41" s="69"/>
      <c r="B41" s="70"/>
      <c r="C41" s="70"/>
      <c r="D41" s="83"/>
      <c r="E41" s="1581"/>
      <c r="F41" s="72"/>
      <c r="G41" s="168"/>
      <c r="H41" s="168"/>
      <c r="I41" s="169"/>
      <c r="J41" s="168"/>
      <c r="K41" s="168"/>
      <c r="L41" s="168"/>
      <c r="M41" s="168"/>
      <c r="N41" s="168"/>
      <c r="O41" s="168"/>
      <c r="P41" s="168"/>
      <c r="Q41" s="168"/>
      <c r="R41" s="168"/>
      <c r="S41" s="168"/>
      <c r="T41" s="168"/>
      <c r="U41" s="168"/>
      <c r="V41" s="168"/>
      <c r="W41" s="168"/>
      <c r="X41" s="168"/>
      <c r="Y41" s="168"/>
      <c r="Z41" s="168"/>
      <c r="AA41" s="168"/>
      <c r="AB41" s="168"/>
    </row>
    <row r="42" spans="1:177" s="16" customFormat="1" outlineLevel="1" x14ac:dyDescent="0.25">
      <c r="A42" s="69"/>
      <c r="B42" s="70"/>
      <c r="C42" s="70"/>
      <c r="D42" s="83"/>
      <c r="E42" s="1581"/>
      <c r="F42" s="72"/>
      <c r="G42" s="168"/>
      <c r="H42" s="168"/>
      <c r="I42" s="169"/>
      <c r="J42" s="168"/>
      <c r="K42" s="168"/>
      <c r="L42" s="168"/>
      <c r="M42" s="168"/>
      <c r="N42" s="168"/>
      <c r="O42" s="168"/>
      <c r="P42" s="168"/>
      <c r="Q42" s="168"/>
      <c r="R42" s="168"/>
      <c r="S42" s="168"/>
      <c r="T42" s="168"/>
      <c r="U42" s="168"/>
      <c r="V42" s="168"/>
      <c r="W42" s="168"/>
      <c r="X42" s="168"/>
      <c r="Y42" s="168"/>
      <c r="Z42" s="168"/>
      <c r="AA42" s="168"/>
      <c r="AB42" s="168"/>
    </row>
    <row r="43" spans="1:177" s="16" customFormat="1" outlineLevel="1" x14ac:dyDescent="0.25">
      <c r="A43" s="69"/>
      <c r="B43" s="70"/>
      <c r="C43" s="70"/>
      <c r="D43" s="83"/>
      <c r="E43" s="1581"/>
      <c r="F43" s="72"/>
      <c r="G43" s="168"/>
      <c r="H43" s="168"/>
      <c r="I43" s="169"/>
      <c r="J43" s="168"/>
      <c r="K43" s="168"/>
      <c r="L43" s="168"/>
      <c r="M43" s="168"/>
      <c r="N43" s="168"/>
      <c r="O43" s="168"/>
      <c r="P43" s="168"/>
      <c r="Q43" s="168"/>
      <c r="R43" s="168"/>
      <c r="S43" s="168"/>
      <c r="T43" s="168"/>
      <c r="U43" s="168"/>
      <c r="V43" s="168"/>
      <c r="W43" s="168"/>
      <c r="X43" s="168"/>
      <c r="Y43" s="168"/>
      <c r="Z43" s="168"/>
      <c r="AA43" s="168"/>
      <c r="AB43" s="168"/>
    </row>
    <row r="44" spans="1:177" s="16" customFormat="1" outlineLevel="1" x14ac:dyDescent="0.25">
      <c r="A44" s="69"/>
      <c r="B44" s="70"/>
      <c r="C44" s="70"/>
      <c r="D44" s="83"/>
      <c r="E44" s="1581"/>
      <c r="F44" s="72"/>
      <c r="G44" s="168"/>
      <c r="H44" s="168"/>
      <c r="I44" s="169"/>
      <c r="J44" s="168"/>
      <c r="K44" s="168"/>
      <c r="L44" s="168"/>
      <c r="M44" s="168"/>
      <c r="N44" s="168"/>
      <c r="O44" s="168"/>
      <c r="P44" s="168"/>
      <c r="Q44" s="168"/>
      <c r="R44" s="168"/>
      <c r="S44" s="168"/>
      <c r="T44" s="168"/>
      <c r="U44" s="168"/>
      <c r="V44" s="168"/>
      <c r="W44" s="168"/>
      <c r="X44" s="168"/>
      <c r="Y44" s="168"/>
      <c r="Z44" s="168"/>
      <c r="AA44" s="168"/>
      <c r="AB44" s="168"/>
    </row>
    <row r="45" spans="1:177" s="16" customFormat="1" outlineLevel="1" x14ac:dyDescent="0.25">
      <c r="A45" s="69"/>
      <c r="B45" s="70"/>
      <c r="C45" s="70"/>
      <c r="D45" s="83"/>
      <c r="E45" s="1581"/>
      <c r="F45" s="72"/>
      <c r="G45" s="168"/>
      <c r="H45" s="168"/>
      <c r="I45" s="169"/>
      <c r="J45" s="168"/>
      <c r="K45" s="168"/>
      <c r="L45" s="168"/>
      <c r="M45" s="168"/>
      <c r="N45" s="168"/>
      <c r="O45" s="168"/>
      <c r="P45" s="168"/>
      <c r="Q45" s="168"/>
      <c r="R45" s="168"/>
      <c r="S45" s="168"/>
      <c r="T45" s="168"/>
      <c r="U45" s="168"/>
      <c r="V45" s="168"/>
      <c r="W45" s="168"/>
      <c r="X45" s="168"/>
      <c r="Y45" s="168"/>
      <c r="Z45" s="168"/>
      <c r="AA45" s="168"/>
      <c r="AB45" s="168"/>
    </row>
    <row r="46" spans="1:177" s="17" customFormat="1" ht="23.25" customHeight="1" x14ac:dyDescent="0.25">
      <c r="A46" s="63" t="s">
        <v>534</v>
      </c>
      <c r="B46" s="53">
        <v>222</v>
      </c>
      <c r="C46" s="53"/>
      <c r="D46" s="100"/>
      <c r="E46" s="1579">
        <f>SUM(E47:E47)</f>
        <v>0</v>
      </c>
      <c r="F46" s="48">
        <f>SUM(F47:F47)</f>
        <v>0</v>
      </c>
      <c r="G46" s="58"/>
      <c r="H46" s="58"/>
      <c r="I46" s="167"/>
      <c r="J46" s="58"/>
      <c r="K46" s="58"/>
      <c r="L46" s="58"/>
      <c r="M46" s="58"/>
      <c r="N46" s="58"/>
      <c r="O46" s="58"/>
      <c r="P46" s="58"/>
      <c r="Q46" s="58"/>
      <c r="R46" s="58"/>
      <c r="S46" s="58"/>
      <c r="T46" s="58"/>
      <c r="U46" s="58"/>
      <c r="V46" s="58"/>
      <c r="W46" s="58"/>
      <c r="X46" s="58"/>
      <c r="Y46" s="58"/>
      <c r="Z46" s="58"/>
      <c r="AA46" s="58"/>
      <c r="AB46" s="57"/>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row>
    <row r="47" spans="1:177" s="15" customFormat="1" ht="45.75" customHeight="1" x14ac:dyDescent="0.25">
      <c r="A47" s="75" t="s">
        <v>925</v>
      </c>
      <c r="B47" s="86"/>
      <c r="C47" s="86">
        <v>921</v>
      </c>
      <c r="D47" s="83" t="s">
        <v>1765</v>
      </c>
      <c r="E47" s="1575"/>
      <c r="F47" s="71"/>
      <c r="G47" s="58"/>
      <c r="H47" s="58"/>
      <c r="I47" s="167"/>
      <c r="J47" s="58"/>
      <c r="K47" s="58"/>
      <c r="L47" s="58"/>
      <c r="M47" s="58"/>
      <c r="N47" s="58"/>
      <c r="O47" s="58"/>
      <c r="P47" s="58"/>
      <c r="Q47" s="58"/>
      <c r="R47" s="58"/>
      <c r="S47" s="58"/>
      <c r="T47" s="58"/>
      <c r="U47" s="58"/>
      <c r="V47" s="58"/>
      <c r="W47" s="58"/>
      <c r="X47" s="58"/>
      <c r="Y47" s="58"/>
      <c r="Z47" s="58"/>
      <c r="AA47" s="58"/>
      <c r="AB47" s="58"/>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row>
    <row r="48" spans="1:177" s="15" customFormat="1" ht="23.25" customHeight="1" x14ac:dyDescent="0.25">
      <c r="A48" s="75" t="s">
        <v>62</v>
      </c>
      <c r="B48" s="86"/>
      <c r="C48" s="86">
        <v>922</v>
      </c>
      <c r="D48" s="83" t="s">
        <v>1804</v>
      </c>
      <c r="E48" s="1575">
        <f>'Раб.таблица 2022'!F55</f>
        <v>0</v>
      </c>
      <c r="F48" s="71">
        <f>E48</f>
        <v>0</v>
      </c>
      <c r="G48" s="58"/>
      <c r="H48" s="58"/>
      <c r="I48" s="167"/>
      <c r="J48" s="58"/>
      <c r="K48" s="58"/>
      <c r="L48" s="58"/>
      <c r="M48" s="58"/>
      <c r="N48" s="58"/>
      <c r="O48" s="58"/>
      <c r="P48" s="58"/>
      <c r="Q48" s="58"/>
      <c r="R48" s="58"/>
      <c r="S48" s="58"/>
      <c r="T48" s="58"/>
      <c r="U48" s="58"/>
      <c r="V48" s="58"/>
      <c r="W48" s="58"/>
      <c r="X48" s="58"/>
      <c r="Y48" s="58"/>
      <c r="Z48" s="58"/>
      <c r="AA48" s="58"/>
      <c r="AB48" s="58"/>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row>
    <row r="49" spans="1:177" s="17" customFormat="1" ht="21" customHeight="1" x14ac:dyDescent="0.25">
      <c r="A49" s="63" t="s">
        <v>535</v>
      </c>
      <c r="B49" s="53">
        <v>223</v>
      </c>
      <c r="C49" s="53"/>
      <c r="D49" s="100"/>
      <c r="E49" s="1579">
        <f>SUM(E50:E54)</f>
        <v>2256400</v>
      </c>
      <c r="F49" s="48">
        <f>SUM(F50:F54)</f>
        <v>1966400</v>
      </c>
      <c r="G49" s="58"/>
      <c r="H49" s="58"/>
      <c r="I49" s="167"/>
      <c r="J49" s="58"/>
      <c r="K49" s="58"/>
      <c r="L49" s="58"/>
      <c r="M49" s="58"/>
      <c r="N49" s="58"/>
      <c r="O49" s="58"/>
      <c r="P49" s="58"/>
      <c r="Q49" s="58"/>
      <c r="R49" s="58"/>
      <c r="S49" s="58"/>
      <c r="T49" s="58"/>
      <c r="U49" s="58"/>
      <c r="V49" s="58"/>
      <c r="W49" s="58"/>
      <c r="X49" s="58"/>
      <c r="Y49" s="58"/>
      <c r="Z49" s="58"/>
      <c r="AA49" s="58"/>
      <c r="AB49" s="57"/>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row>
    <row r="50" spans="1:177" s="15" customFormat="1" ht="29.25" x14ac:dyDescent="0.25">
      <c r="A50" s="75" t="s">
        <v>21</v>
      </c>
      <c r="B50" s="86"/>
      <c r="C50" s="86">
        <v>931</v>
      </c>
      <c r="D50" s="83" t="s">
        <v>1804</v>
      </c>
      <c r="E50" s="1575">
        <f>'Раб.таблица 2022'!F57</f>
        <v>700800</v>
      </c>
      <c r="F50" s="71">
        <f>E50</f>
        <v>700800</v>
      </c>
      <c r="G50" s="58"/>
      <c r="H50" s="58"/>
      <c r="I50" s="167"/>
      <c r="J50" s="58"/>
      <c r="K50" s="58"/>
      <c r="L50" s="58"/>
      <c r="M50" s="58"/>
      <c r="N50" s="58"/>
      <c r="O50" s="58"/>
      <c r="P50" s="58"/>
      <c r="Q50" s="58"/>
      <c r="R50" s="58"/>
      <c r="S50" s="58"/>
      <c r="T50" s="58"/>
      <c r="U50" s="58"/>
      <c r="V50" s="58"/>
      <c r="W50" s="58"/>
      <c r="X50" s="58"/>
      <c r="Y50" s="58"/>
      <c r="Z50" s="58"/>
      <c r="AA50" s="58"/>
      <c r="AB50" s="58"/>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row>
    <row r="51" spans="1:177" s="15" customFormat="1" ht="20.25" customHeight="1" x14ac:dyDescent="0.25">
      <c r="A51" s="75" t="s">
        <v>19</v>
      </c>
      <c r="B51" s="86"/>
      <c r="C51" s="86">
        <v>932</v>
      </c>
      <c r="D51" s="83" t="s">
        <v>1804</v>
      </c>
      <c r="E51" s="1575">
        <f>'Раб.таблица 2022'!F58</f>
        <v>800400</v>
      </c>
      <c r="F51" s="71">
        <f>E51</f>
        <v>800400</v>
      </c>
      <c r="G51" s="58"/>
      <c r="H51" s="58"/>
      <c r="I51" s="167"/>
      <c r="J51" s="58"/>
      <c r="K51" s="58"/>
      <c r="L51" s="58"/>
      <c r="M51" s="58"/>
      <c r="N51" s="58"/>
      <c r="O51" s="58"/>
      <c r="P51" s="58"/>
      <c r="Q51" s="58"/>
      <c r="R51" s="58"/>
      <c r="S51" s="58"/>
      <c r="T51" s="58"/>
      <c r="U51" s="58"/>
      <c r="V51" s="58"/>
      <c r="W51" s="58"/>
      <c r="X51" s="58"/>
      <c r="Y51" s="58"/>
      <c r="Z51" s="58"/>
      <c r="AA51" s="58"/>
      <c r="AB51" s="58"/>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row>
    <row r="52" spans="1:177" s="15" customFormat="1" ht="20.25" customHeight="1" x14ac:dyDescent="0.25">
      <c r="A52" s="75" t="s">
        <v>598</v>
      </c>
      <c r="B52" s="86"/>
      <c r="C52" s="86">
        <v>933</v>
      </c>
      <c r="D52" s="83" t="s">
        <v>1804</v>
      </c>
      <c r="E52" s="1575">
        <f>'Раб.таблица 2022'!F59</f>
        <v>465200</v>
      </c>
      <c r="F52" s="71">
        <f>E52</f>
        <v>465200</v>
      </c>
      <c r="G52" s="58"/>
      <c r="H52" s="58"/>
      <c r="I52" s="167"/>
      <c r="J52" s="58"/>
      <c r="K52" s="58"/>
      <c r="L52" s="58"/>
      <c r="M52" s="58"/>
      <c r="N52" s="58"/>
      <c r="O52" s="58"/>
      <c r="P52" s="58"/>
      <c r="Q52" s="58"/>
      <c r="R52" s="58"/>
      <c r="S52" s="58"/>
      <c r="T52" s="58"/>
      <c r="U52" s="58"/>
      <c r="V52" s="58"/>
      <c r="W52" s="58"/>
      <c r="X52" s="58"/>
      <c r="Y52" s="58"/>
      <c r="Z52" s="58"/>
      <c r="AA52" s="58"/>
      <c r="AB52" s="58"/>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row>
    <row r="53" spans="1:177" s="15" customFormat="1" ht="20.25" customHeight="1" x14ac:dyDescent="0.25">
      <c r="A53" s="75" t="s">
        <v>599</v>
      </c>
      <c r="B53" s="86"/>
      <c r="C53" s="86">
        <v>933</v>
      </c>
      <c r="D53" s="83" t="s">
        <v>1804</v>
      </c>
      <c r="E53" s="1575">
        <f>'Раб.таблица 2022'!F60</f>
        <v>0</v>
      </c>
      <c r="F53" s="71">
        <f>E53</f>
        <v>0</v>
      </c>
      <c r="G53" s="58"/>
      <c r="H53" s="58"/>
      <c r="I53" s="167"/>
      <c r="J53" s="58"/>
      <c r="K53" s="58"/>
      <c r="L53" s="58"/>
      <c r="M53" s="58"/>
      <c r="N53" s="58"/>
      <c r="O53" s="58"/>
      <c r="P53" s="58"/>
      <c r="Q53" s="58"/>
      <c r="R53" s="58"/>
      <c r="S53" s="58"/>
      <c r="T53" s="58"/>
      <c r="U53" s="58"/>
      <c r="V53" s="58"/>
      <c r="W53" s="58"/>
      <c r="X53" s="58"/>
      <c r="Y53" s="58"/>
      <c r="Z53" s="58"/>
      <c r="AA53" s="58"/>
      <c r="AB53" s="58"/>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row>
    <row r="54" spans="1:177" s="15" customFormat="1" ht="20.25" customHeight="1" x14ac:dyDescent="0.25">
      <c r="A54" s="265" t="s">
        <v>1021</v>
      </c>
      <c r="B54" s="86"/>
      <c r="C54" s="86">
        <v>934</v>
      </c>
      <c r="D54" s="83" t="s">
        <v>1804</v>
      </c>
      <c r="E54" s="1575">
        <f>'Раб.таблица 2022'!F61</f>
        <v>290000</v>
      </c>
      <c r="F54" s="71">
        <v>0</v>
      </c>
      <c r="G54" s="58"/>
      <c r="H54" s="58"/>
      <c r="I54" s="167"/>
      <c r="J54" s="58"/>
      <c r="K54" s="58"/>
      <c r="L54" s="58"/>
      <c r="M54" s="58"/>
      <c r="N54" s="58"/>
      <c r="O54" s="58"/>
      <c r="P54" s="58"/>
      <c r="Q54" s="58"/>
      <c r="R54" s="58"/>
      <c r="S54" s="58"/>
      <c r="T54" s="58"/>
      <c r="U54" s="58"/>
      <c r="V54" s="58"/>
      <c r="W54" s="58"/>
      <c r="X54" s="58"/>
      <c r="Y54" s="58"/>
      <c r="Z54" s="58"/>
      <c r="AA54" s="58"/>
      <c r="AB54" s="58"/>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row>
    <row r="55" spans="1:177" s="17" customFormat="1" ht="30.75" customHeight="1" x14ac:dyDescent="0.25">
      <c r="A55" s="63" t="s">
        <v>533</v>
      </c>
      <c r="B55" s="53">
        <v>224</v>
      </c>
      <c r="C55" s="53"/>
      <c r="D55" s="100"/>
      <c r="E55" s="1579">
        <f>E56</f>
        <v>0</v>
      </c>
      <c r="F55" s="48">
        <f>F56</f>
        <v>0</v>
      </c>
      <c r="G55" s="58"/>
      <c r="H55" s="58"/>
      <c r="I55" s="167"/>
      <c r="J55" s="58"/>
      <c r="K55" s="58"/>
      <c r="L55" s="58"/>
      <c r="M55" s="58"/>
      <c r="N55" s="58"/>
      <c r="O55" s="58"/>
      <c r="P55" s="58"/>
      <c r="Q55" s="58"/>
      <c r="R55" s="58"/>
      <c r="S55" s="58"/>
      <c r="T55" s="58"/>
      <c r="U55" s="58"/>
      <c r="V55" s="58"/>
      <c r="W55" s="58"/>
      <c r="X55" s="58"/>
      <c r="Y55" s="58"/>
      <c r="Z55" s="58"/>
      <c r="AA55" s="58"/>
      <c r="AB55" s="57"/>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row>
    <row r="56" spans="1:177" s="15" customFormat="1" ht="24" customHeight="1" x14ac:dyDescent="0.25">
      <c r="A56" s="62" t="s">
        <v>63</v>
      </c>
      <c r="B56" s="88"/>
      <c r="C56" s="88">
        <v>926</v>
      </c>
      <c r="D56" s="83" t="s">
        <v>1804</v>
      </c>
      <c r="E56" s="1582"/>
      <c r="F56" s="47">
        <f>E56</f>
        <v>0</v>
      </c>
      <c r="G56" s="58"/>
      <c r="H56" s="58"/>
      <c r="I56" s="167"/>
      <c r="J56" s="58"/>
      <c r="K56" s="58"/>
      <c r="L56" s="58"/>
      <c r="M56" s="58"/>
      <c r="N56" s="58"/>
      <c r="O56" s="58"/>
      <c r="P56" s="58"/>
      <c r="Q56" s="58"/>
      <c r="R56" s="58"/>
      <c r="S56" s="58"/>
      <c r="T56" s="58"/>
      <c r="U56" s="58"/>
      <c r="V56" s="58"/>
      <c r="W56" s="58"/>
      <c r="X56" s="58"/>
      <c r="Y56" s="58"/>
      <c r="Z56" s="58"/>
      <c r="AA56" s="58"/>
      <c r="AB56" s="58"/>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row>
    <row r="57" spans="1:177" s="17" customFormat="1" ht="32.25" customHeight="1" x14ac:dyDescent="0.25">
      <c r="A57" s="63" t="s">
        <v>536</v>
      </c>
      <c r="B57" s="53">
        <v>225</v>
      </c>
      <c r="C57" s="53"/>
      <c r="D57" s="100"/>
      <c r="E57" s="1579">
        <f>E58+E78+E94+E96+E95</f>
        <v>239700</v>
      </c>
      <c r="F57" s="48">
        <f>F58+F78+F94+F96+F95</f>
        <v>0</v>
      </c>
      <c r="G57" s="58"/>
      <c r="H57" s="58"/>
      <c r="I57" s="167"/>
      <c r="J57" s="58"/>
      <c r="K57" s="58"/>
      <c r="L57" s="58"/>
      <c r="M57" s="58"/>
      <c r="N57" s="58"/>
      <c r="O57" s="58"/>
      <c r="P57" s="58"/>
      <c r="Q57" s="58"/>
      <c r="R57" s="58"/>
      <c r="S57" s="58"/>
      <c r="T57" s="58"/>
      <c r="U57" s="58"/>
      <c r="V57" s="58"/>
      <c r="W57" s="58"/>
      <c r="X57" s="58"/>
      <c r="Y57" s="58"/>
      <c r="Z57" s="58"/>
      <c r="AA57" s="58"/>
      <c r="AB57" s="57"/>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row>
    <row r="58" spans="1:177" s="15" customFormat="1" ht="43.5" x14ac:dyDescent="0.25">
      <c r="A58" s="702" t="s">
        <v>1054</v>
      </c>
      <c r="B58" s="86"/>
      <c r="C58" s="86">
        <v>927</v>
      </c>
      <c r="D58" s="83" t="s">
        <v>1804</v>
      </c>
      <c r="E58" s="1575">
        <f>'225 сод.имущ. (927,941)'!N41</f>
        <v>0</v>
      </c>
      <c r="F58" s="71">
        <f>'225 сод.имущ. (927,941)'!S41</f>
        <v>0</v>
      </c>
      <c r="G58" s="58"/>
      <c r="H58" s="58"/>
      <c r="I58" s="58"/>
      <c r="J58" s="58"/>
      <c r="K58" s="58"/>
      <c r="L58" s="58"/>
      <c r="M58" s="58"/>
      <c r="N58" s="58"/>
      <c r="O58" s="58"/>
      <c r="P58" s="58"/>
      <c r="Q58" s="58"/>
      <c r="R58" s="58"/>
      <c r="S58" s="58"/>
      <c r="T58" s="58"/>
      <c r="U58" s="58"/>
      <c r="V58" s="58"/>
      <c r="W58" s="58"/>
      <c r="X58" s="58"/>
      <c r="Y58" s="58"/>
      <c r="Z58" s="58"/>
      <c r="AA58" s="58"/>
      <c r="AB58" s="57"/>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row>
    <row r="59" spans="1:177" s="16" customFormat="1" ht="18.75" customHeight="1" outlineLevel="1" x14ac:dyDescent="0.25">
      <c r="A59" s="77" t="s">
        <v>356</v>
      </c>
      <c r="B59" s="70"/>
      <c r="C59" s="70"/>
      <c r="D59" s="83"/>
      <c r="E59" s="1581"/>
      <c r="F59" s="72"/>
      <c r="G59" s="168"/>
      <c r="H59" s="168"/>
      <c r="I59" s="169"/>
      <c r="J59" s="168"/>
      <c r="K59" s="168"/>
      <c r="L59" s="168"/>
      <c r="M59" s="168"/>
      <c r="N59" s="168"/>
      <c r="O59" s="168"/>
      <c r="P59" s="168"/>
      <c r="Q59" s="168"/>
      <c r="R59" s="168"/>
      <c r="S59" s="168"/>
      <c r="T59" s="168"/>
      <c r="U59" s="168"/>
      <c r="V59" s="168"/>
      <c r="W59" s="168"/>
      <c r="X59" s="168"/>
      <c r="Y59" s="168"/>
      <c r="Z59" s="168"/>
      <c r="AA59" s="168"/>
      <c r="AB59" s="168"/>
    </row>
    <row r="60" spans="1:177" s="16" customFormat="1" ht="34.5" customHeight="1" outlineLevel="1" x14ac:dyDescent="0.25">
      <c r="A60" s="77" t="s">
        <v>600</v>
      </c>
      <c r="B60" s="70"/>
      <c r="C60" s="70"/>
      <c r="D60" s="83"/>
      <c r="E60" s="1581"/>
      <c r="F60" s="72"/>
      <c r="G60" s="168"/>
      <c r="H60" s="168"/>
      <c r="I60" s="169"/>
      <c r="J60" s="168"/>
      <c r="K60" s="168"/>
      <c r="L60" s="168"/>
      <c r="M60" s="168"/>
      <c r="N60" s="168"/>
      <c r="O60" s="168"/>
      <c r="P60" s="168"/>
      <c r="Q60" s="168"/>
      <c r="R60" s="168"/>
      <c r="S60" s="168"/>
      <c r="T60" s="168"/>
      <c r="U60" s="168"/>
      <c r="V60" s="168"/>
      <c r="W60" s="168"/>
      <c r="X60" s="168"/>
      <c r="Y60" s="168"/>
      <c r="Z60" s="168"/>
      <c r="AA60" s="168"/>
      <c r="AB60" s="168"/>
    </row>
    <row r="61" spans="1:177" s="16" customFormat="1" ht="21.75" customHeight="1" outlineLevel="1" x14ac:dyDescent="0.25">
      <c r="A61" s="77" t="s">
        <v>357</v>
      </c>
      <c r="B61" s="70"/>
      <c r="C61" s="70"/>
      <c r="D61" s="83"/>
      <c r="E61" s="1581"/>
      <c r="F61" s="72"/>
      <c r="G61" s="168"/>
      <c r="H61" s="168"/>
      <c r="I61" s="169"/>
      <c r="J61" s="168"/>
      <c r="K61" s="168"/>
      <c r="L61" s="168"/>
      <c r="M61" s="168"/>
      <c r="N61" s="168"/>
      <c r="O61" s="168"/>
      <c r="P61" s="168"/>
      <c r="Q61" s="168"/>
      <c r="R61" s="168"/>
      <c r="S61" s="168"/>
      <c r="T61" s="168"/>
      <c r="U61" s="168"/>
      <c r="V61" s="168"/>
      <c r="W61" s="168"/>
      <c r="X61" s="168"/>
      <c r="Y61" s="168"/>
      <c r="Z61" s="168"/>
      <c r="AA61" s="168"/>
      <c r="AB61" s="168"/>
    </row>
    <row r="62" spans="1:177" s="16" customFormat="1" ht="21.75" customHeight="1" outlineLevel="1" x14ac:dyDescent="0.25">
      <c r="A62" s="77" t="s">
        <v>66</v>
      </c>
      <c r="B62" s="70"/>
      <c r="C62" s="70"/>
      <c r="D62" s="83"/>
      <c r="E62" s="1581"/>
      <c r="F62" s="72"/>
      <c r="G62" s="168"/>
      <c r="H62" s="168"/>
      <c r="I62" s="169"/>
      <c r="J62" s="168"/>
      <c r="K62" s="168"/>
      <c r="L62" s="168"/>
      <c r="M62" s="168"/>
      <c r="N62" s="168"/>
      <c r="O62" s="168"/>
      <c r="P62" s="168"/>
      <c r="Q62" s="168"/>
      <c r="R62" s="168"/>
      <c r="S62" s="168"/>
      <c r="T62" s="168"/>
      <c r="U62" s="168"/>
      <c r="V62" s="168"/>
      <c r="W62" s="168"/>
      <c r="X62" s="168"/>
      <c r="Y62" s="168"/>
      <c r="Z62" s="168"/>
      <c r="AA62" s="168"/>
      <c r="AB62" s="168"/>
    </row>
    <row r="63" spans="1:177" s="16" customFormat="1" ht="31.5" customHeight="1" outlineLevel="1" x14ac:dyDescent="0.25">
      <c r="A63" s="77" t="s">
        <v>855</v>
      </c>
      <c r="B63" s="70"/>
      <c r="C63" s="70"/>
      <c r="D63" s="83"/>
      <c r="E63" s="1581"/>
      <c r="F63" s="72"/>
      <c r="G63" s="168"/>
      <c r="H63" s="168"/>
      <c r="I63" s="169"/>
      <c r="J63" s="168"/>
      <c r="K63" s="168"/>
      <c r="L63" s="168"/>
      <c r="M63" s="168"/>
      <c r="N63" s="168"/>
      <c r="O63" s="168"/>
      <c r="P63" s="168"/>
      <c r="Q63" s="168"/>
      <c r="R63" s="168"/>
      <c r="S63" s="168"/>
      <c r="T63" s="168"/>
      <c r="U63" s="168"/>
      <c r="V63" s="168"/>
      <c r="W63" s="168"/>
      <c r="X63" s="168"/>
      <c r="Y63" s="168"/>
      <c r="Z63" s="168"/>
      <c r="AA63" s="168"/>
      <c r="AB63" s="168"/>
    </row>
    <row r="64" spans="1:177" s="16" customFormat="1" ht="20.25" customHeight="1" outlineLevel="1" x14ac:dyDescent="0.25">
      <c r="A64" s="77" t="s">
        <v>358</v>
      </c>
      <c r="B64" s="70"/>
      <c r="C64" s="70"/>
      <c r="D64" s="83"/>
      <c r="E64" s="1581"/>
      <c r="F64" s="72"/>
      <c r="G64" s="168"/>
      <c r="H64" s="168"/>
      <c r="I64" s="169"/>
      <c r="J64" s="168"/>
      <c r="K64" s="168"/>
      <c r="L64" s="168"/>
      <c r="M64" s="168"/>
      <c r="N64" s="168"/>
      <c r="O64" s="168"/>
      <c r="P64" s="168"/>
      <c r="Q64" s="168"/>
      <c r="R64" s="168"/>
      <c r="S64" s="168"/>
      <c r="T64" s="168"/>
      <c r="U64" s="168"/>
      <c r="V64" s="168"/>
      <c r="W64" s="168"/>
      <c r="X64" s="168"/>
      <c r="Y64" s="168"/>
      <c r="Z64" s="168"/>
      <c r="AA64" s="168"/>
      <c r="AB64" s="168"/>
    </row>
    <row r="65" spans="1:177" s="16" customFormat="1" ht="31.5" outlineLevel="1" x14ac:dyDescent="0.25">
      <c r="A65" s="77" t="s">
        <v>359</v>
      </c>
      <c r="B65" s="70"/>
      <c r="C65" s="70"/>
      <c r="D65" s="83"/>
      <c r="E65" s="1581"/>
      <c r="F65" s="72"/>
      <c r="G65" s="168"/>
      <c r="H65" s="168"/>
      <c r="I65" s="169"/>
      <c r="J65" s="168"/>
      <c r="K65" s="168"/>
      <c r="L65" s="168"/>
      <c r="M65" s="168"/>
      <c r="N65" s="168"/>
      <c r="O65" s="168"/>
      <c r="P65" s="168"/>
      <c r="Q65" s="168"/>
      <c r="R65" s="168"/>
      <c r="S65" s="168"/>
      <c r="T65" s="168"/>
      <c r="U65" s="168"/>
      <c r="V65" s="168"/>
      <c r="W65" s="168"/>
      <c r="X65" s="168"/>
      <c r="Y65" s="168"/>
      <c r="Z65" s="168"/>
      <c r="AA65" s="168"/>
      <c r="AB65" s="168"/>
    </row>
    <row r="66" spans="1:177" s="16" customFormat="1" ht="31.5" outlineLevel="1" x14ac:dyDescent="0.25">
      <c r="A66" s="77" t="s">
        <v>360</v>
      </c>
      <c r="B66" s="70"/>
      <c r="C66" s="70"/>
      <c r="D66" s="83"/>
      <c r="E66" s="1581"/>
      <c r="F66" s="72"/>
      <c r="G66" s="168"/>
      <c r="H66" s="168"/>
      <c r="I66" s="169"/>
      <c r="J66" s="168"/>
      <c r="K66" s="168"/>
      <c r="L66" s="168"/>
      <c r="M66" s="168"/>
      <c r="N66" s="168"/>
      <c r="O66" s="168"/>
      <c r="P66" s="168"/>
      <c r="Q66" s="168"/>
      <c r="R66" s="168"/>
      <c r="S66" s="168"/>
      <c r="T66" s="168"/>
      <c r="U66" s="168"/>
      <c r="V66" s="168"/>
      <c r="W66" s="168"/>
      <c r="X66" s="168"/>
      <c r="Y66" s="168"/>
      <c r="Z66" s="168"/>
      <c r="AA66" s="168"/>
      <c r="AB66" s="168"/>
    </row>
    <row r="67" spans="1:177" s="16" customFormat="1" ht="31.5" outlineLevel="1" x14ac:dyDescent="0.25">
      <c r="A67" s="77" t="s">
        <v>361</v>
      </c>
      <c r="B67" s="70"/>
      <c r="C67" s="70"/>
      <c r="D67" s="83"/>
      <c r="E67" s="1581"/>
      <c r="F67" s="72"/>
      <c r="G67" s="168"/>
      <c r="H67" s="168"/>
      <c r="I67" s="169"/>
      <c r="J67" s="168"/>
      <c r="K67" s="168"/>
      <c r="L67" s="168"/>
      <c r="M67" s="168"/>
      <c r="N67" s="168"/>
      <c r="O67" s="168"/>
      <c r="P67" s="168"/>
      <c r="Q67" s="168"/>
      <c r="R67" s="168"/>
      <c r="S67" s="168"/>
      <c r="T67" s="168"/>
      <c r="U67" s="168"/>
      <c r="V67" s="168"/>
      <c r="W67" s="168"/>
      <c r="X67" s="168"/>
      <c r="Y67" s="168"/>
      <c r="Z67" s="168"/>
      <c r="AA67" s="168"/>
      <c r="AB67" s="168"/>
    </row>
    <row r="68" spans="1:177" s="16" customFormat="1" ht="21" customHeight="1" outlineLevel="1" x14ac:dyDescent="0.25">
      <c r="A68" s="77" t="s">
        <v>856</v>
      </c>
      <c r="B68" s="70"/>
      <c r="C68" s="70"/>
      <c r="D68" s="83"/>
      <c r="E68" s="1581"/>
      <c r="F68" s="72"/>
      <c r="G68" s="168"/>
      <c r="H68" s="168"/>
      <c r="I68" s="169"/>
      <c r="J68" s="168"/>
      <c r="K68" s="168"/>
      <c r="L68" s="168"/>
      <c r="M68" s="168"/>
      <c r="N68" s="168"/>
      <c r="O68" s="168"/>
      <c r="P68" s="168"/>
      <c r="Q68" s="168"/>
      <c r="R68" s="168"/>
      <c r="S68" s="168"/>
      <c r="T68" s="168"/>
      <c r="U68" s="168"/>
      <c r="V68" s="168"/>
      <c r="W68" s="168"/>
      <c r="X68" s="168"/>
      <c r="Y68" s="168"/>
      <c r="Z68" s="168"/>
      <c r="AA68" s="168"/>
      <c r="AB68" s="168"/>
    </row>
    <row r="69" spans="1:177" s="16" customFormat="1" ht="21" customHeight="1" outlineLevel="1" x14ac:dyDescent="0.25">
      <c r="A69" s="77" t="s">
        <v>601</v>
      </c>
      <c r="B69" s="70"/>
      <c r="C69" s="70"/>
      <c r="D69" s="83"/>
      <c r="E69" s="1581"/>
      <c r="F69" s="72"/>
      <c r="G69" s="168"/>
      <c r="H69" s="168"/>
      <c r="I69" s="169"/>
      <c r="J69" s="168"/>
      <c r="K69" s="168"/>
      <c r="L69" s="168"/>
      <c r="M69" s="168"/>
      <c r="N69" s="168"/>
      <c r="O69" s="168"/>
      <c r="P69" s="168"/>
      <c r="Q69" s="168"/>
      <c r="R69" s="168"/>
      <c r="S69" s="168"/>
      <c r="T69" s="168"/>
      <c r="U69" s="168"/>
      <c r="V69" s="168"/>
      <c r="W69" s="168"/>
      <c r="X69" s="168"/>
      <c r="Y69" s="168"/>
      <c r="Z69" s="168"/>
      <c r="AA69" s="168"/>
      <c r="AB69" s="168"/>
    </row>
    <row r="70" spans="1:177" s="16" customFormat="1" ht="21" customHeight="1" outlineLevel="1" x14ac:dyDescent="0.25">
      <c r="A70" s="77" t="s">
        <v>67</v>
      </c>
      <c r="B70" s="70"/>
      <c r="C70" s="70"/>
      <c r="D70" s="83"/>
      <c r="E70" s="1581"/>
      <c r="F70" s="72"/>
      <c r="G70" s="168"/>
      <c r="H70" s="168"/>
      <c r="I70" s="169"/>
      <c r="J70" s="168"/>
      <c r="K70" s="168"/>
      <c r="L70" s="168"/>
      <c r="M70" s="168"/>
      <c r="N70" s="168"/>
      <c r="O70" s="168"/>
      <c r="P70" s="168"/>
      <c r="Q70" s="168"/>
      <c r="R70" s="168"/>
      <c r="S70" s="168"/>
      <c r="T70" s="168"/>
      <c r="U70" s="168"/>
      <c r="V70" s="168"/>
      <c r="W70" s="168"/>
      <c r="X70" s="168"/>
      <c r="Y70" s="168"/>
      <c r="Z70" s="168"/>
      <c r="AA70" s="168"/>
      <c r="AB70" s="168"/>
    </row>
    <row r="71" spans="1:177" s="16" customFormat="1" ht="34.5" customHeight="1" outlineLevel="1" x14ac:dyDescent="0.25">
      <c r="A71" s="77" t="s">
        <v>235</v>
      </c>
      <c r="B71" s="70"/>
      <c r="C71" s="70"/>
      <c r="D71" s="83"/>
      <c r="E71" s="1581"/>
      <c r="F71" s="72"/>
      <c r="G71" s="168"/>
      <c r="H71" s="168"/>
      <c r="I71" s="169"/>
      <c r="J71" s="168"/>
      <c r="K71" s="168"/>
      <c r="L71" s="168"/>
      <c r="M71" s="168"/>
      <c r="N71" s="168"/>
      <c r="O71" s="168"/>
      <c r="P71" s="168"/>
      <c r="Q71" s="168"/>
      <c r="R71" s="168"/>
      <c r="S71" s="168"/>
      <c r="T71" s="168"/>
      <c r="U71" s="168"/>
      <c r="V71" s="168"/>
      <c r="W71" s="168"/>
      <c r="X71" s="168"/>
      <c r="Y71" s="168"/>
      <c r="Z71" s="168"/>
      <c r="AA71" s="168"/>
      <c r="AB71" s="168"/>
    </row>
    <row r="72" spans="1:177" s="16" customFormat="1" ht="20.25" customHeight="1" outlineLevel="1" x14ac:dyDescent="0.25">
      <c r="A72" s="77" t="s">
        <v>236</v>
      </c>
      <c r="B72" s="70"/>
      <c r="C72" s="70"/>
      <c r="D72" s="83"/>
      <c r="E72" s="1581"/>
      <c r="F72" s="72"/>
      <c r="G72" s="168"/>
      <c r="H72" s="168"/>
      <c r="I72" s="169"/>
      <c r="J72" s="168"/>
      <c r="K72" s="168"/>
      <c r="L72" s="168"/>
      <c r="M72" s="168"/>
      <c r="N72" s="168"/>
      <c r="O72" s="168"/>
      <c r="P72" s="168"/>
      <c r="Q72" s="168"/>
      <c r="R72" s="168"/>
      <c r="S72" s="168"/>
      <c r="T72" s="168"/>
      <c r="U72" s="168"/>
      <c r="V72" s="168"/>
      <c r="W72" s="168"/>
      <c r="X72" s="168"/>
      <c r="Y72" s="168"/>
      <c r="Z72" s="168"/>
      <c r="AA72" s="168"/>
      <c r="AB72" s="168"/>
    </row>
    <row r="73" spans="1:177" s="16" customFormat="1" ht="19.5" customHeight="1" outlineLevel="1" x14ac:dyDescent="0.25">
      <c r="A73" s="77"/>
      <c r="B73" s="70"/>
      <c r="C73" s="70"/>
      <c r="D73" s="83"/>
      <c r="E73" s="1581"/>
      <c r="F73" s="72"/>
      <c r="G73" s="168"/>
      <c r="H73" s="168"/>
      <c r="I73" s="169"/>
      <c r="J73" s="168"/>
      <c r="K73" s="168"/>
      <c r="L73" s="168"/>
      <c r="M73" s="168"/>
      <c r="N73" s="168"/>
      <c r="O73" s="168"/>
      <c r="P73" s="168"/>
      <c r="Q73" s="168"/>
      <c r="R73" s="168"/>
      <c r="S73" s="168"/>
      <c r="T73" s="168"/>
      <c r="U73" s="168"/>
      <c r="V73" s="168"/>
      <c r="W73" s="168"/>
      <c r="X73" s="168"/>
      <c r="Y73" s="168"/>
      <c r="Z73" s="168"/>
      <c r="AA73" s="168"/>
      <c r="AB73" s="168"/>
    </row>
    <row r="74" spans="1:177" s="16" customFormat="1" outlineLevel="1" x14ac:dyDescent="0.25">
      <c r="A74" s="77"/>
      <c r="B74" s="70"/>
      <c r="C74" s="70"/>
      <c r="D74" s="83"/>
      <c r="E74" s="1581"/>
      <c r="F74" s="72"/>
      <c r="G74" s="168"/>
      <c r="H74" s="168"/>
      <c r="I74" s="169"/>
      <c r="J74" s="168"/>
      <c r="K74" s="168"/>
      <c r="L74" s="168"/>
      <c r="M74" s="168"/>
      <c r="N74" s="168"/>
      <c r="O74" s="168"/>
      <c r="P74" s="168"/>
      <c r="Q74" s="168"/>
      <c r="R74" s="168"/>
      <c r="S74" s="168"/>
      <c r="T74" s="168"/>
      <c r="U74" s="168"/>
      <c r="V74" s="168"/>
      <c r="W74" s="168"/>
      <c r="X74" s="168"/>
      <c r="Y74" s="168"/>
      <c r="Z74" s="168"/>
      <c r="AA74" s="168"/>
      <c r="AB74" s="168"/>
    </row>
    <row r="75" spans="1:177" s="16" customFormat="1" outlineLevel="1" x14ac:dyDescent="0.25">
      <c r="A75" s="77"/>
      <c r="B75" s="70"/>
      <c r="C75" s="70"/>
      <c r="D75" s="83"/>
      <c r="E75" s="1581"/>
      <c r="F75" s="72"/>
      <c r="G75" s="168"/>
      <c r="H75" s="168"/>
      <c r="I75" s="169"/>
      <c r="J75" s="168"/>
      <c r="K75" s="168"/>
      <c r="L75" s="168"/>
      <c r="M75" s="168"/>
      <c r="N75" s="168"/>
      <c r="O75" s="168"/>
      <c r="P75" s="168"/>
      <c r="Q75" s="168"/>
      <c r="R75" s="168"/>
      <c r="S75" s="168"/>
      <c r="T75" s="168"/>
      <c r="U75" s="168"/>
      <c r="V75" s="168"/>
      <c r="W75" s="168"/>
      <c r="X75" s="168"/>
      <c r="Y75" s="168"/>
      <c r="Z75" s="168"/>
      <c r="AA75" s="168"/>
      <c r="AB75" s="168"/>
    </row>
    <row r="76" spans="1:177" s="16" customFormat="1" outlineLevel="1" x14ac:dyDescent="0.25">
      <c r="A76" s="77"/>
      <c r="B76" s="70"/>
      <c r="C76" s="70"/>
      <c r="D76" s="83"/>
      <c r="E76" s="1581"/>
      <c r="F76" s="72"/>
      <c r="G76" s="168"/>
      <c r="H76" s="168"/>
      <c r="I76" s="169"/>
      <c r="J76" s="168"/>
      <c r="K76" s="168"/>
      <c r="L76" s="168"/>
      <c r="M76" s="168"/>
      <c r="N76" s="168"/>
      <c r="O76" s="168"/>
      <c r="P76" s="168"/>
      <c r="Q76" s="168"/>
      <c r="R76" s="168"/>
      <c r="S76" s="168"/>
      <c r="T76" s="168"/>
      <c r="U76" s="168"/>
      <c r="V76" s="168"/>
      <c r="W76" s="168"/>
      <c r="X76" s="168"/>
      <c r="Y76" s="168"/>
      <c r="Z76" s="168"/>
      <c r="AA76" s="168"/>
      <c r="AB76" s="168"/>
    </row>
    <row r="77" spans="1:177" s="16" customFormat="1" outlineLevel="1" x14ac:dyDescent="0.25">
      <c r="A77" s="77"/>
      <c r="B77" s="70"/>
      <c r="C77" s="70"/>
      <c r="D77" s="83"/>
      <c r="E77" s="1581"/>
      <c r="F77" s="72"/>
      <c r="G77" s="168"/>
      <c r="H77" s="168"/>
      <c r="I77" s="169"/>
      <c r="J77" s="168"/>
      <c r="K77" s="168"/>
      <c r="L77" s="168"/>
      <c r="M77" s="168"/>
      <c r="N77" s="168"/>
      <c r="O77" s="168"/>
      <c r="P77" s="168"/>
      <c r="Q77" s="168"/>
      <c r="R77" s="168"/>
      <c r="S77" s="168"/>
      <c r="T77" s="168"/>
      <c r="U77" s="168"/>
      <c r="V77" s="168"/>
      <c r="W77" s="168"/>
      <c r="X77" s="168"/>
      <c r="Y77" s="168"/>
      <c r="Z77" s="168"/>
      <c r="AA77" s="168"/>
      <c r="AB77" s="168"/>
    </row>
    <row r="78" spans="1:177" s="15" customFormat="1" ht="23.25" customHeight="1" x14ac:dyDescent="0.25">
      <c r="A78" s="75" t="s">
        <v>64</v>
      </c>
      <c r="B78" s="70"/>
      <c r="C78" s="86">
        <v>941</v>
      </c>
      <c r="D78" s="83" t="s">
        <v>1804</v>
      </c>
      <c r="E78" s="1575">
        <f>'225 сод.имущ. (927,941)'!N169</f>
        <v>0</v>
      </c>
      <c r="F78" s="71">
        <f>'225 сод.имущ. (927,941)'!S169</f>
        <v>0</v>
      </c>
      <c r="G78" s="58"/>
      <c r="H78" s="58"/>
      <c r="I78" s="167"/>
      <c r="J78" s="58"/>
      <c r="K78" s="58"/>
      <c r="L78" s="58"/>
      <c r="M78" s="58"/>
      <c r="N78" s="58"/>
      <c r="O78" s="58"/>
      <c r="P78" s="58"/>
      <c r="Q78" s="58"/>
      <c r="R78" s="58"/>
      <c r="S78" s="58"/>
      <c r="T78" s="58"/>
      <c r="U78" s="58"/>
      <c r="V78" s="58"/>
      <c r="W78" s="58"/>
      <c r="X78" s="58"/>
      <c r="Y78" s="58"/>
      <c r="Z78" s="58"/>
      <c r="AA78" s="58"/>
      <c r="AB78" s="57"/>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row>
    <row r="79" spans="1:177" s="16" customFormat="1" ht="32.25" customHeight="1" outlineLevel="1" x14ac:dyDescent="0.25">
      <c r="A79" s="69" t="s">
        <v>551</v>
      </c>
      <c r="B79" s="70"/>
      <c r="C79" s="70"/>
      <c r="D79" s="83"/>
      <c r="E79" s="1581"/>
      <c r="F79" s="72"/>
      <c r="G79" s="168"/>
      <c r="H79" s="168"/>
      <c r="I79" s="169"/>
      <c r="J79" s="168"/>
      <c r="K79" s="168"/>
      <c r="L79" s="168"/>
      <c r="M79" s="168"/>
      <c r="N79" s="168"/>
      <c r="O79" s="168"/>
      <c r="P79" s="168"/>
      <c r="Q79" s="168"/>
      <c r="R79" s="168"/>
      <c r="S79" s="168"/>
      <c r="T79" s="168"/>
      <c r="U79" s="168"/>
      <c r="V79" s="168"/>
      <c r="W79" s="168"/>
      <c r="X79" s="168"/>
      <c r="Y79" s="168"/>
      <c r="Z79" s="168"/>
      <c r="AA79" s="168"/>
      <c r="AB79" s="168"/>
    </row>
    <row r="80" spans="1:177" s="16" customFormat="1" ht="34.5" customHeight="1" outlineLevel="1" x14ac:dyDescent="0.25">
      <c r="A80" s="69" t="s">
        <v>362</v>
      </c>
      <c r="B80" s="70"/>
      <c r="C80" s="70"/>
      <c r="D80" s="83"/>
      <c r="E80" s="1581"/>
      <c r="F80" s="72"/>
      <c r="G80" s="168"/>
      <c r="H80" s="168"/>
      <c r="I80" s="169"/>
      <c r="J80" s="168"/>
      <c r="K80" s="168"/>
      <c r="L80" s="168"/>
      <c r="M80" s="168"/>
      <c r="N80" s="168"/>
      <c r="O80" s="168"/>
      <c r="P80" s="168"/>
      <c r="Q80" s="168"/>
      <c r="R80" s="168"/>
      <c r="S80" s="168"/>
      <c r="T80" s="168"/>
      <c r="U80" s="168"/>
      <c r="V80" s="168"/>
      <c r="W80" s="168"/>
      <c r="X80" s="168"/>
      <c r="Y80" s="168"/>
      <c r="Z80" s="168"/>
      <c r="AA80" s="168"/>
      <c r="AB80" s="168"/>
    </row>
    <row r="81" spans="1:177" s="16" customFormat="1" ht="23.25" customHeight="1" outlineLevel="1" x14ac:dyDescent="0.25">
      <c r="A81" s="77" t="s">
        <v>363</v>
      </c>
      <c r="B81" s="70"/>
      <c r="C81" s="70"/>
      <c r="D81" s="83"/>
      <c r="E81" s="1581"/>
      <c r="F81" s="72"/>
      <c r="G81" s="168"/>
      <c r="H81" s="168"/>
      <c r="I81" s="169"/>
      <c r="J81" s="168"/>
      <c r="K81" s="168"/>
      <c r="L81" s="168"/>
      <c r="M81" s="168"/>
      <c r="N81" s="168"/>
      <c r="O81" s="168"/>
      <c r="P81" s="168"/>
      <c r="Q81" s="168"/>
      <c r="R81" s="168"/>
      <c r="S81" s="168"/>
      <c r="T81" s="168"/>
      <c r="U81" s="168"/>
      <c r="V81" s="168"/>
      <c r="W81" s="168"/>
      <c r="X81" s="168"/>
      <c r="Y81" s="168"/>
      <c r="Z81" s="168"/>
      <c r="AA81" s="168"/>
      <c r="AB81" s="168"/>
    </row>
    <row r="82" spans="1:177" s="16" customFormat="1" ht="79.5" customHeight="1" outlineLevel="1" x14ac:dyDescent="0.25">
      <c r="A82" s="77" t="s">
        <v>527</v>
      </c>
      <c r="B82" s="70"/>
      <c r="C82" s="70"/>
      <c r="D82" s="83"/>
      <c r="E82" s="1581"/>
      <c r="F82" s="72"/>
      <c r="G82" s="168"/>
      <c r="H82" s="168"/>
      <c r="I82" s="169"/>
      <c r="J82" s="168"/>
      <c r="K82" s="168"/>
      <c r="L82" s="168"/>
      <c r="M82" s="168"/>
      <c r="N82" s="168"/>
      <c r="O82" s="168"/>
      <c r="P82" s="168"/>
      <c r="Q82" s="168"/>
      <c r="R82" s="168"/>
      <c r="S82" s="168"/>
      <c r="T82" s="168"/>
      <c r="U82" s="168"/>
      <c r="V82" s="168"/>
      <c r="W82" s="168"/>
      <c r="X82" s="168"/>
      <c r="Y82" s="168"/>
      <c r="Z82" s="168"/>
      <c r="AA82" s="168"/>
      <c r="AB82" s="168"/>
    </row>
    <row r="83" spans="1:177" s="16" customFormat="1" ht="64.5" customHeight="1" outlineLevel="1" x14ac:dyDescent="0.25">
      <c r="A83" s="77" t="s">
        <v>307</v>
      </c>
      <c r="B83" s="70"/>
      <c r="C83" s="70"/>
      <c r="D83" s="83"/>
      <c r="E83" s="1581"/>
      <c r="F83" s="72"/>
      <c r="G83" s="168"/>
      <c r="H83" s="168"/>
      <c r="I83" s="169"/>
      <c r="J83" s="168"/>
      <c r="K83" s="168"/>
      <c r="L83" s="168"/>
      <c r="M83" s="168"/>
      <c r="N83" s="168"/>
      <c r="O83" s="168"/>
      <c r="P83" s="168"/>
      <c r="Q83" s="168"/>
      <c r="R83" s="168"/>
      <c r="S83" s="168"/>
      <c r="T83" s="168"/>
      <c r="U83" s="168"/>
      <c r="V83" s="168"/>
      <c r="W83" s="168"/>
      <c r="X83" s="168"/>
      <c r="Y83" s="168"/>
      <c r="Z83" s="168"/>
      <c r="AA83" s="168"/>
      <c r="AB83" s="168"/>
    </row>
    <row r="84" spans="1:177" s="16" customFormat="1" outlineLevel="1" x14ac:dyDescent="0.25">
      <c r="A84" s="77"/>
      <c r="B84" s="70"/>
      <c r="C84" s="70"/>
      <c r="D84" s="83"/>
      <c r="E84" s="1581"/>
      <c r="F84" s="72"/>
      <c r="G84" s="168"/>
      <c r="H84" s="168"/>
      <c r="I84" s="169"/>
      <c r="J84" s="168"/>
      <c r="K84" s="168"/>
      <c r="L84" s="168"/>
      <c r="M84" s="168"/>
      <c r="N84" s="168"/>
      <c r="O84" s="168"/>
      <c r="P84" s="168"/>
      <c r="Q84" s="168"/>
      <c r="R84" s="168"/>
      <c r="S84" s="168"/>
      <c r="T84" s="168"/>
      <c r="U84" s="168"/>
      <c r="V84" s="168"/>
      <c r="W84" s="168"/>
      <c r="X84" s="168"/>
      <c r="Y84" s="168"/>
      <c r="Z84" s="168"/>
      <c r="AA84" s="168"/>
      <c r="AB84" s="168"/>
    </row>
    <row r="85" spans="1:177" s="16" customFormat="1" outlineLevel="1" x14ac:dyDescent="0.25">
      <c r="A85" s="77"/>
      <c r="B85" s="70"/>
      <c r="C85" s="70"/>
      <c r="D85" s="83"/>
      <c r="E85" s="1581"/>
      <c r="F85" s="72"/>
      <c r="G85" s="168"/>
      <c r="H85" s="168"/>
      <c r="I85" s="169"/>
      <c r="J85" s="168"/>
      <c r="K85" s="168"/>
      <c r="L85" s="168"/>
      <c r="M85" s="168"/>
      <c r="N85" s="168"/>
      <c r="O85" s="168"/>
      <c r="P85" s="168"/>
      <c r="Q85" s="168"/>
      <c r="R85" s="168"/>
      <c r="S85" s="168"/>
      <c r="T85" s="168"/>
      <c r="U85" s="168"/>
      <c r="V85" s="168"/>
      <c r="W85" s="168"/>
      <c r="X85" s="168"/>
      <c r="Y85" s="168"/>
      <c r="Z85" s="168"/>
      <c r="AA85" s="168"/>
      <c r="AB85" s="168"/>
    </row>
    <row r="86" spans="1:177" s="16" customFormat="1" outlineLevel="1" x14ac:dyDescent="0.25">
      <c r="A86" s="77"/>
      <c r="B86" s="70"/>
      <c r="C86" s="70"/>
      <c r="D86" s="83"/>
      <c r="E86" s="1581"/>
      <c r="F86" s="72"/>
      <c r="G86" s="168"/>
      <c r="H86" s="168"/>
      <c r="I86" s="169"/>
      <c r="J86" s="168"/>
      <c r="K86" s="168"/>
      <c r="L86" s="168"/>
      <c r="M86" s="168"/>
      <c r="N86" s="168"/>
      <c r="O86" s="168"/>
      <c r="P86" s="168"/>
      <c r="Q86" s="168"/>
      <c r="R86" s="168"/>
      <c r="S86" s="168"/>
      <c r="T86" s="168"/>
      <c r="U86" s="168"/>
      <c r="V86" s="168"/>
      <c r="W86" s="168"/>
      <c r="X86" s="168"/>
      <c r="Y86" s="168"/>
      <c r="Z86" s="168"/>
      <c r="AA86" s="168"/>
      <c r="AB86" s="168"/>
    </row>
    <row r="87" spans="1:177" s="16" customFormat="1" outlineLevel="1" x14ac:dyDescent="0.25">
      <c r="A87" s="77"/>
      <c r="B87" s="70"/>
      <c r="C87" s="70"/>
      <c r="D87" s="83"/>
      <c r="E87" s="1581"/>
      <c r="F87" s="72"/>
      <c r="G87" s="168"/>
      <c r="H87" s="168"/>
      <c r="I87" s="169"/>
      <c r="J87" s="168"/>
      <c r="K87" s="168"/>
      <c r="L87" s="168"/>
      <c r="M87" s="168"/>
      <c r="N87" s="168"/>
      <c r="O87" s="168"/>
      <c r="P87" s="168"/>
      <c r="Q87" s="168"/>
      <c r="R87" s="168"/>
      <c r="S87" s="168"/>
      <c r="T87" s="168"/>
      <c r="U87" s="168"/>
      <c r="V87" s="168"/>
      <c r="W87" s="168"/>
      <c r="X87" s="168"/>
      <c r="Y87" s="168"/>
      <c r="Z87" s="168"/>
      <c r="AA87" s="168"/>
      <c r="AB87" s="168"/>
    </row>
    <row r="88" spans="1:177" s="16" customFormat="1" outlineLevel="1" x14ac:dyDescent="0.25">
      <c r="A88" s="77"/>
      <c r="B88" s="70"/>
      <c r="C88" s="70"/>
      <c r="D88" s="83"/>
      <c r="E88" s="1581"/>
      <c r="F88" s="72"/>
      <c r="G88" s="168"/>
      <c r="H88" s="168"/>
      <c r="I88" s="169"/>
      <c r="J88" s="168"/>
      <c r="K88" s="168"/>
      <c r="L88" s="168"/>
      <c r="M88" s="168"/>
      <c r="N88" s="168"/>
      <c r="O88" s="168"/>
      <c r="P88" s="168"/>
      <c r="Q88" s="168"/>
      <c r="R88" s="168"/>
      <c r="S88" s="168"/>
      <c r="T88" s="168"/>
      <c r="U88" s="168"/>
      <c r="V88" s="168"/>
      <c r="W88" s="168"/>
      <c r="X88" s="168"/>
      <c r="Y88" s="168"/>
      <c r="Z88" s="168"/>
      <c r="AA88" s="168"/>
      <c r="AB88" s="168"/>
    </row>
    <row r="89" spans="1:177" s="16" customFormat="1" outlineLevel="1" x14ac:dyDescent="0.25">
      <c r="A89" s="77"/>
      <c r="B89" s="70"/>
      <c r="C89" s="70"/>
      <c r="D89" s="83"/>
      <c r="E89" s="1581"/>
      <c r="F89" s="72"/>
      <c r="G89" s="168"/>
      <c r="H89" s="168"/>
      <c r="I89" s="169"/>
      <c r="J89" s="168"/>
      <c r="K89" s="168"/>
      <c r="L89" s="168"/>
      <c r="M89" s="168"/>
      <c r="N89" s="168"/>
      <c r="O89" s="168"/>
      <c r="P89" s="168"/>
      <c r="Q89" s="168"/>
      <c r="R89" s="168"/>
      <c r="S89" s="168"/>
      <c r="T89" s="168"/>
      <c r="U89" s="168"/>
      <c r="V89" s="168"/>
      <c r="W89" s="168"/>
      <c r="X89" s="168"/>
      <c r="Y89" s="168"/>
      <c r="Z89" s="168"/>
      <c r="AA89" s="168"/>
      <c r="AB89" s="168"/>
    </row>
    <row r="90" spans="1:177" s="16" customFormat="1" outlineLevel="1" x14ac:dyDescent="0.25">
      <c r="A90" s="77"/>
      <c r="B90" s="70"/>
      <c r="C90" s="70"/>
      <c r="D90" s="83"/>
      <c r="E90" s="1581"/>
      <c r="F90" s="72"/>
      <c r="G90" s="168"/>
      <c r="H90" s="168"/>
      <c r="I90" s="169"/>
      <c r="J90" s="168"/>
      <c r="K90" s="168"/>
      <c r="L90" s="168"/>
      <c r="M90" s="168"/>
      <c r="N90" s="168"/>
      <c r="O90" s="168"/>
      <c r="P90" s="168"/>
      <c r="Q90" s="168"/>
      <c r="R90" s="168"/>
      <c r="S90" s="168"/>
      <c r="T90" s="168"/>
      <c r="U90" s="168"/>
      <c r="V90" s="168"/>
      <c r="W90" s="168"/>
      <c r="X90" s="168"/>
      <c r="Y90" s="168"/>
      <c r="Z90" s="168"/>
      <c r="AA90" s="168"/>
      <c r="AB90" s="168"/>
    </row>
    <row r="91" spans="1:177" s="16" customFormat="1" outlineLevel="1" x14ac:dyDescent="0.25">
      <c r="A91" s="77"/>
      <c r="B91" s="70"/>
      <c r="C91" s="70"/>
      <c r="D91" s="83"/>
      <c r="E91" s="1581"/>
      <c r="F91" s="72"/>
      <c r="G91" s="168"/>
      <c r="H91" s="168"/>
      <c r="I91" s="169"/>
      <c r="J91" s="168"/>
      <c r="K91" s="168"/>
      <c r="L91" s="168"/>
      <c r="M91" s="168"/>
      <c r="N91" s="168"/>
      <c r="O91" s="168"/>
      <c r="P91" s="168"/>
      <c r="Q91" s="168"/>
      <c r="R91" s="168"/>
      <c r="S91" s="168"/>
      <c r="T91" s="168"/>
      <c r="U91" s="168"/>
      <c r="V91" s="168"/>
      <c r="W91" s="168"/>
      <c r="X91" s="168"/>
      <c r="Y91" s="168"/>
      <c r="Z91" s="168"/>
      <c r="AA91" s="168"/>
      <c r="AB91" s="168"/>
    </row>
    <row r="92" spans="1:177" s="16" customFormat="1" outlineLevel="1" x14ac:dyDescent="0.25">
      <c r="A92" s="77"/>
      <c r="B92" s="70"/>
      <c r="C92" s="70"/>
      <c r="D92" s="83"/>
      <c r="E92" s="1581"/>
      <c r="F92" s="72"/>
      <c r="G92" s="168"/>
      <c r="H92" s="168"/>
      <c r="I92" s="169"/>
      <c r="J92" s="168"/>
      <c r="K92" s="168"/>
      <c r="L92" s="168"/>
      <c r="M92" s="168"/>
      <c r="N92" s="168"/>
      <c r="O92" s="168"/>
      <c r="P92" s="168"/>
      <c r="Q92" s="168"/>
      <c r="R92" s="168"/>
      <c r="S92" s="168"/>
      <c r="T92" s="168"/>
      <c r="U92" s="168"/>
      <c r="V92" s="168"/>
      <c r="W92" s="168"/>
      <c r="X92" s="168"/>
      <c r="Y92" s="168"/>
      <c r="Z92" s="168"/>
      <c r="AA92" s="168"/>
      <c r="AB92" s="168"/>
    </row>
    <row r="93" spans="1:177" s="16" customFormat="1" outlineLevel="1" x14ac:dyDescent="0.25">
      <c r="A93" s="77"/>
      <c r="B93" s="70"/>
      <c r="C93" s="70"/>
      <c r="D93" s="83"/>
      <c r="E93" s="1581"/>
      <c r="F93" s="72"/>
      <c r="G93" s="168"/>
      <c r="H93" s="168"/>
      <c r="I93" s="169"/>
      <c r="J93" s="168"/>
      <c r="K93" s="168"/>
      <c r="L93" s="168"/>
      <c r="M93" s="168"/>
      <c r="N93" s="168"/>
      <c r="O93" s="168"/>
      <c r="P93" s="168"/>
      <c r="Q93" s="168"/>
      <c r="R93" s="168"/>
      <c r="S93" s="168"/>
      <c r="T93" s="168"/>
      <c r="U93" s="168"/>
      <c r="V93" s="168"/>
      <c r="W93" s="168"/>
      <c r="X93" s="168"/>
      <c r="Y93" s="168"/>
      <c r="Z93" s="168"/>
      <c r="AA93" s="168"/>
      <c r="AB93" s="168"/>
    </row>
    <row r="94" spans="1:177" s="15" customFormat="1" ht="20.25" customHeight="1" x14ac:dyDescent="0.25">
      <c r="A94" s="75" t="s">
        <v>542</v>
      </c>
      <c r="B94" s="86"/>
      <c r="C94" s="86">
        <v>942</v>
      </c>
      <c r="D94" s="83" t="s">
        <v>1804</v>
      </c>
      <c r="E94" s="1575">
        <f>'225 сод.имущ. (942)'!N132</f>
        <v>50000</v>
      </c>
      <c r="F94" s="71">
        <f>'225 сод.имущ. (942)'!S132</f>
        <v>0</v>
      </c>
      <c r="G94" s="58"/>
      <c r="H94" s="58"/>
      <c r="I94" s="167"/>
      <c r="J94" s="58"/>
      <c r="K94" s="58"/>
      <c r="L94" s="58"/>
      <c r="M94" s="58"/>
      <c r="N94" s="58"/>
      <c r="O94" s="58"/>
      <c r="P94" s="58"/>
      <c r="Q94" s="58"/>
      <c r="R94" s="58"/>
      <c r="S94" s="58"/>
      <c r="T94" s="58"/>
      <c r="U94" s="58"/>
      <c r="V94" s="58"/>
      <c r="W94" s="58"/>
      <c r="X94" s="58"/>
      <c r="Y94" s="58"/>
      <c r="Z94" s="58"/>
      <c r="AA94" s="58"/>
      <c r="AB94" s="58"/>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row>
    <row r="95" spans="1:177" s="15" customFormat="1" x14ac:dyDescent="0.25">
      <c r="A95" s="75" t="s">
        <v>68</v>
      </c>
      <c r="B95" s="86"/>
      <c r="C95" s="86">
        <v>943</v>
      </c>
      <c r="D95" s="83" t="s">
        <v>1804</v>
      </c>
      <c r="E95" s="1575">
        <v>0</v>
      </c>
      <c r="F95" s="71">
        <v>0</v>
      </c>
      <c r="G95" s="1574"/>
      <c r="H95" s="1574"/>
      <c r="I95" s="1574"/>
      <c r="J95" s="58"/>
      <c r="K95" s="58"/>
      <c r="L95" s="58"/>
      <c r="M95" s="58"/>
      <c r="N95" s="58"/>
      <c r="O95" s="58"/>
      <c r="P95" s="58"/>
      <c r="Q95" s="58"/>
      <c r="R95" s="58"/>
      <c r="S95" s="58"/>
      <c r="T95" s="58"/>
      <c r="U95" s="58"/>
      <c r="V95" s="58"/>
      <c r="W95" s="58"/>
      <c r="X95" s="58"/>
      <c r="Y95" s="58"/>
      <c r="Z95" s="58"/>
      <c r="AA95" s="58"/>
      <c r="AB95" s="58"/>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row>
    <row r="96" spans="1:177" s="15" customFormat="1" ht="31.5" customHeight="1" x14ac:dyDescent="0.25">
      <c r="A96" s="75" t="s">
        <v>70</v>
      </c>
      <c r="B96" s="86"/>
      <c r="C96" s="86">
        <v>947</v>
      </c>
      <c r="D96" s="83" t="s">
        <v>1804</v>
      </c>
      <c r="E96" s="1575">
        <f>'225 сод.имущ.(947)+ КБ(942,947)'!N119</f>
        <v>189700</v>
      </c>
      <c r="F96" s="71">
        <f>'225 сод.имущ.(947)+ КБ(942,947)'!S119</f>
        <v>0</v>
      </c>
      <c r="G96" s="58"/>
      <c r="H96" s="58"/>
      <c r="I96" s="58"/>
      <c r="J96" s="58"/>
      <c r="K96" s="58"/>
      <c r="L96" s="58"/>
      <c r="M96" s="58"/>
      <c r="N96" s="58"/>
      <c r="O96" s="58"/>
      <c r="P96" s="58"/>
      <c r="Q96" s="58"/>
      <c r="R96" s="58"/>
      <c r="S96" s="58"/>
      <c r="T96" s="58"/>
      <c r="U96" s="58"/>
      <c r="V96" s="58"/>
      <c r="W96" s="58"/>
      <c r="X96" s="58"/>
      <c r="Y96" s="58"/>
      <c r="Z96" s="58"/>
      <c r="AA96" s="58"/>
      <c r="AB96" s="58"/>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row>
    <row r="97" spans="1:28" s="16" customFormat="1" ht="49.5" customHeight="1" outlineLevel="1" x14ac:dyDescent="0.25">
      <c r="A97" s="77" t="s">
        <v>364</v>
      </c>
      <c r="B97" s="70"/>
      <c r="C97" s="70"/>
      <c r="D97" s="83"/>
      <c r="E97" s="1581"/>
      <c r="F97" s="72"/>
      <c r="G97" s="168"/>
      <c r="H97" s="168"/>
      <c r="I97" s="169"/>
      <c r="J97" s="168"/>
      <c r="K97" s="168"/>
      <c r="L97" s="168"/>
      <c r="M97" s="168"/>
      <c r="N97" s="168"/>
      <c r="O97" s="168"/>
      <c r="P97" s="168"/>
      <c r="Q97" s="168"/>
      <c r="R97" s="168"/>
      <c r="S97" s="168"/>
      <c r="T97" s="168"/>
      <c r="U97" s="168"/>
      <c r="V97" s="168"/>
      <c r="W97" s="168"/>
      <c r="X97" s="168"/>
      <c r="Y97" s="168"/>
      <c r="Z97" s="168"/>
      <c r="AA97" s="168"/>
      <c r="AB97" s="168"/>
    </row>
    <row r="98" spans="1:28" s="16" customFormat="1" ht="18" customHeight="1" outlineLevel="1" x14ac:dyDescent="0.25">
      <c r="A98" s="77" t="s">
        <v>365</v>
      </c>
      <c r="B98" s="70"/>
      <c r="C98" s="70"/>
      <c r="D98" s="83"/>
      <c r="E98" s="1581"/>
      <c r="F98" s="72"/>
      <c r="G98" s="168"/>
      <c r="H98" s="168"/>
      <c r="I98" s="169"/>
      <c r="J98" s="168"/>
      <c r="K98" s="168"/>
      <c r="L98" s="168"/>
      <c r="M98" s="168"/>
      <c r="N98" s="168"/>
      <c r="O98" s="168"/>
      <c r="P98" s="168"/>
      <c r="Q98" s="168"/>
      <c r="R98" s="168"/>
      <c r="S98" s="168"/>
      <c r="T98" s="168"/>
      <c r="U98" s="168"/>
      <c r="V98" s="168"/>
      <c r="W98" s="168"/>
      <c r="X98" s="168"/>
      <c r="Y98" s="168"/>
      <c r="Z98" s="168"/>
      <c r="AA98" s="168"/>
      <c r="AB98" s="168"/>
    </row>
    <row r="99" spans="1:28" s="16" customFormat="1" ht="18" customHeight="1" outlineLevel="1" x14ac:dyDescent="0.25">
      <c r="A99" s="77" t="s">
        <v>366</v>
      </c>
      <c r="B99" s="70"/>
      <c r="C99" s="70"/>
      <c r="D99" s="83"/>
      <c r="E99" s="1581"/>
      <c r="F99" s="72"/>
      <c r="G99" s="168"/>
      <c r="H99" s="168"/>
      <c r="I99" s="169"/>
      <c r="J99" s="168"/>
      <c r="K99" s="168"/>
      <c r="L99" s="168"/>
      <c r="M99" s="168"/>
      <c r="N99" s="168"/>
      <c r="O99" s="168"/>
      <c r="P99" s="168"/>
      <c r="Q99" s="168"/>
      <c r="R99" s="168"/>
      <c r="S99" s="168"/>
      <c r="T99" s="168"/>
      <c r="U99" s="168"/>
      <c r="V99" s="168"/>
      <c r="W99" s="168"/>
      <c r="X99" s="168"/>
      <c r="Y99" s="168"/>
      <c r="Z99" s="168"/>
      <c r="AA99" s="168"/>
      <c r="AB99" s="168"/>
    </row>
    <row r="100" spans="1:28" s="16" customFormat="1" ht="20.25" customHeight="1" outlineLevel="1" x14ac:dyDescent="0.25">
      <c r="A100" s="77" t="s">
        <v>367</v>
      </c>
      <c r="B100" s="70"/>
      <c r="C100" s="70"/>
      <c r="D100" s="83"/>
      <c r="E100" s="1581"/>
      <c r="F100" s="72"/>
      <c r="G100" s="168"/>
      <c r="H100" s="168"/>
      <c r="I100" s="169"/>
      <c r="J100" s="168"/>
      <c r="K100" s="168"/>
      <c r="L100" s="168"/>
      <c r="M100" s="168"/>
      <c r="N100" s="168"/>
      <c r="O100" s="168"/>
      <c r="P100" s="168"/>
      <c r="Q100" s="168"/>
      <c r="R100" s="168"/>
      <c r="S100" s="168"/>
      <c r="T100" s="168"/>
      <c r="U100" s="168"/>
      <c r="V100" s="168"/>
      <c r="W100" s="168"/>
      <c r="X100" s="168"/>
      <c r="Y100" s="168"/>
      <c r="Z100" s="168"/>
      <c r="AA100" s="168"/>
      <c r="AB100" s="168"/>
    </row>
    <row r="101" spans="1:28" s="16" customFormat="1" ht="31.5" outlineLevel="1" x14ac:dyDescent="0.25">
      <c r="A101" s="77" t="s">
        <v>341</v>
      </c>
      <c r="B101" s="70"/>
      <c r="C101" s="70"/>
      <c r="D101" s="83"/>
      <c r="E101" s="1581"/>
      <c r="F101" s="72"/>
      <c r="G101" s="168"/>
      <c r="H101" s="168"/>
      <c r="I101" s="169"/>
      <c r="J101" s="168"/>
      <c r="K101" s="168"/>
      <c r="L101" s="168"/>
      <c r="M101" s="168"/>
      <c r="N101" s="168"/>
      <c r="O101" s="168"/>
      <c r="P101" s="168"/>
      <c r="Q101" s="168"/>
      <c r="R101" s="168"/>
      <c r="S101" s="168"/>
      <c r="T101" s="168"/>
      <c r="U101" s="168"/>
      <c r="V101" s="168"/>
      <c r="W101" s="168"/>
      <c r="X101" s="168"/>
      <c r="Y101" s="168"/>
      <c r="Z101" s="168"/>
      <c r="AA101" s="168"/>
      <c r="AB101" s="168"/>
    </row>
    <row r="102" spans="1:28" s="16" customFormat="1" ht="18.75" customHeight="1" outlineLevel="1" x14ac:dyDescent="0.25">
      <c r="A102" s="77" t="s">
        <v>342</v>
      </c>
      <c r="B102" s="70"/>
      <c r="C102" s="70"/>
      <c r="D102" s="83"/>
      <c r="E102" s="1581"/>
      <c r="F102" s="72"/>
      <c r="G102" s="168"/>
      <c r="H102" s="168"/>
      <c r="I102" s="169"/>
      <c r="J102" s="168"/>
      <c r="K102" s="168"/>
      <c r="L102" s="168"/>
      <c r="M102" s="168"/>
      <c r="N102" s="168"/>
      <c r="O102" s="168"/>
      <c r="P102" s="168"/>
      <c r="Q102" s="168"/>
      <c r="R102" s="168"/>
      <c r="S102" s="168"/>
      <c r="T102" s="168"/>
      <c r="U102" s="168"/>
      <c r="V102" s="168"/>
      <c r="W102" s="168"/>
      <c r="X102" s="168"/>
      <c r="Y102" s="168"/>
      <c r="Z102" s="168"/>
      <c r="AA102" s="168"/>
      <c r="AB102" s="168"/>
    </row>
    <row r="103" spans="1:28" s="16" customFormat="1" ht="31.5" outlineLevel="1" x14ac:dyDescent="0.25">
      <c r="A103" s="77" t="s">
        <v>71</v>
      </c>
      <c r="B103" s="70"/>
      <c r="C103" s="70"/>
      <c r="D103" s="83"/>
      <c r="E103" s="1581"/>
      <c r="F103" s="72"/>
      <c r="G103" s="168"/>
      <c r="H103" s="168"/>
      <c r="I103" s="169"/>
      <c r="J103" s="168"/>
      <c r="K103" s="168"/>
      <c r="L103" s="168"/>
      <c r="M103" s="168"/>
      <c r="N103" s="168"/>
      <c r="O103" s="168"/>
      <c r="P103" s="168"/>
      <c r="Q103" s="168"/>
      <c r="R103" s="168"/>
      <c r="S103" s="168"/>
      <c r="T103" s="168"/>
      <c r="U103" s="168"/>
      <c r="V103" s="168"/>
      <c r="W103" s="168"/>
      <c r="X103" s="168"/>
      <c r="Y103" s="168"/>
      <c r="Z103" s="168"/>
      <c r="AA103" s="168"/>
      <c r="AB103" s="168"/>
    </row>
    <row r="104" spans="1:28" s="16" customFormat="1" ht="19.5" customHeight="1" outlineLevel="1" x14ac:dyDescent="0.25">
      <c r="A104" s="77" t="s">
        <v>344</v>
      </c>
      <c r="B104" s="70"/>
      <c r="C104" s="70"/>
      <c r="D104" s="83"/>
      <c r="E104" s="1581"/>
      <c r="F104" s="72"/>
      <c r="G104" s="168"/>
      <c r="H104" s="168"/>
      <c r="I104" s="169"/>
      <c r="J104" s="168"/>
      <c r="K104" s="168"/>
      <c r="L104" s="168"/>
      <c r="M104" s="168"/>
      <c r="N104" s="168"/>
      <c r="O104" s="168"/>
      <c r="P104" s="168"/>
      <c r="Q104" s="168"/>
      <c r="R104" s="168"/>
      <c r="S104" s="168"/>
      <c r="T104" s="168"/>
      <c r="U104" s="168"/>
      <c r="V104" s="168"/>
      <c r="W104" s="168"/>
      <c r="X104" s="168"/>
      <c r="Y104" s="168"/>
      <c r="Z104" s="168"/>
      <c r="AA104" s="168"/>
      <c r="AB104" s="168"/>
    </row>
    <row r="105" spans="1:28" s="16" customFormat="1" ht="31.5" outlineLevel="1" x14ac:dyDescent="0.25">
      <c r="A105" s="77" t="s">
        <v>345</v>
      </c>
      <c r="B105" s="70"/>
      <c r="C105" s="70"/>
      <c r="D105" s="83"/>
      <c r="E105" s="1581"/>
      <c r="F105" s="72"/>
      <c r="G105" s="168"/>
      <c r="H105" s="168"/>
      <c r="I105" s="169"/>
      <c r="J105" s="168"/>
      <c r="K105" s="168"/>
      <c r="L105" s="168"/>
      <c r="M105" s="168"/>
      <c r="N105" s="168"/>
      <c r="O105" s="168"/>
      <c r="P105" s="168"/>
      <c r="Q105" s="168"/>
      <c r="R105" s="168"/>
      <c r="S105" s="168"/>
      <c r="T105" s="168"/>
      <c r="U105" s="168"/>
      <c r="V105" s="168"/>
      <c r="W105" s="168"/>
      <c r="X105" s="168"/>
      <c r="Y105" s="168"/>
      <c r="Z105" s="168"/>
      <c r="AA105" s="168"/>
      <c r="AB105" s="168"/>
    </row>
    <row r="106" spans="1:28" s="16" customFormat="1" ht="19.5" customHeight="1" outlineLevel="1" x14ac:dyDescent="0.25">
      <c r="A106" s="77" t="s">
        <v>346</v>
      </c>
      <c r="B106" s="70"/>
      <c r="C106" s="70"/>
      <c r="D106" s="83"/>
      <c r="E106" s="1581"/>
      <c r="F106" s="72"/>
      <c r="G106" s="168"/>
      <c r="H106" s="168"/>
      <c r="I106" s="169"/>
      <c r="J106" s="168"/>
      <c r="K106" s="168"/>
      <c r="L106" s="168"/>
      <c r="M106" s="168"/>
      <c r="N106" s="168"/>
      <c r="O106" s="168"/>
      <c r="P106" s="168"/>
      <c r="Q106" s="168"/>
      <c r="R106" s="168"/>
      <c r="S106" s="168"/>
      <c r="T106" s="168"/>
      <c r="U106" s="168"/>
      <c r="V106" s="168"/>
      <c r="W106" s="168"/>
      <c r="X106" s="168"/>
      <c r="Y106" s="168"/>
      <c r="Z106" s="168"/>
      <c r="AA106" s="168"/>
      <c r="AB106" s="168"/>
    </row>
    <row r="107" spans="1:28" s="16" customFormat="1" ht="19.5" customHeight="1" outlineLevel="1" x14ac:dyDescent="0.25">
      <c r="A107" s="77" t="s">
        <v>857</v>
      </c>
      <c r="B107" s="70"/>
      <c r="C107" s="70"/>
      <c r="D107" s="83"/>
      <c r="E107" s="1581"/>
      <c r="F107" s="72"/>
      <c r="G107" s="168"/>
      <c r="H107" s="168"/>
      <c r="I107" s="169"/>
      <c r="J107" s="168"/>
      <c r="K107" s="168"/>
      <c r="L107" s="168"/>
      <c r="M107" s="168"/>
      <c r="N107" s="168"/>
      <c r="O107" s="168"/>
      <c r="P107" s="168"/>
      <c r="Q107" s="168"/>
      <c r="R107" s="168"/>
      <c r="S107" s="168"/>
      <c r="T107" s="168"/>
      <c r="U107" s="168"/>
      <c r="V107" s="168"/>
      <c r="W107" s="168"/>
      <c r="X107" s="168"/>
      <c r="Y107" s="168"/>
      <c r="Z107" s="168"/>
      <c r="AA107" s="168"/>
      <c r="AB107" s="168"/>
    </row>
    <row r="108" spans="1:28" s="16" customFormat="1" ht="19.5" customHeight="1" outlineLevel="1" x14ac:dyDescent="0.25">
      <c r="A108" s="77" t="s">
        <v>352</v>
      </c>
      <c r="B108" s="70"/>
      <c r="C108" s="70"/>
      <c r="D108" s="83"/>
      <c r="E108" s="1581"/>
      <c r="F108" s="72"/>
      <c r="G108" s="168"/>
      <c r="H108" s="168"/>
      <c r="I108" s="169"/>
      <c r="J108" s="168"/>
      <c r="K108" s="168"/>
      <c r="L108" s="168"/>
      <c r="M108" s="168"/>
      <c r="N108" s="168"/>
      <c r="O108" s="168"/>
      <c r="P108" s="168"/>
      <c r="Q108" s="168"/>
      <c r="R108" s="168"/>
      <c r="S108" s="168"/>
      <c r="T108" s="168"/>
      <c r="U108" s="168"/>
      <c r="V108" s="168"/>
      <c r="W108" s="168"/>
      <c r="X108" s="168"/>
      <c r="Y108" s="168"/>
      <c r="Z108" s="168"/>
      <c r="AA108" s="168"/>
      <c r="AB108" s="168"/>
    </row>
    <row r="109" spans="1:28" s="16" customFormat="1" ht="47.25" customHeight="1" outlineLevel="1" x14ac:dyDescent="0.25">
      <c r="A109" s="77" t="s">
        <v>353</v>
      </c>
      <c r="B109" s="70"/>
      <c r="C109" s="70"/>
      <c r="D109" s="83"/>
      <c r="E109" s="1581"/>
      <c r="F109" s="72"/>
      <c r="G109" s="168"/>
      <c r="H109" s="168"/>
      <c r="I109" s="169"/>
      <c r="J109" s="168"/>
      <c r="K109" s="168"/>
      <c r="L109" s="168"/>
      <c r="M109" s="168"/>
      <c r="N109" s="168"/>
      <c r="O109" s="168"/>
      <c r="P109" s="168"/>
      <c r="Q109" s="168"/>
      <c r="R109" s="168"/>
      <c r="S109" s="168"/>
      <c r="T109" s="168"/>
      <c r="U109" s="168"/>
      <c r="V109" s="168"/>
      <c r="W109" s="168"/>
      <c r="X109" s="168"/>
      <c r="Y109" s="168"/>
      <c r="Z109" s="168"/>
      <c r="AA109" s="168"/>
      <c r="AB109" s="168"/>
    </row>
    <row r="110" spans="1:28" s="16" customFormat="1" ht="63.75" customHeight="1" outlineLevel="1" x14ac:dyDescent="0.25">
      <c r="A110" s="77" t="s">
        <v>528</v>
      </c>
      <c r="B110" s="70"/>
      <c r="C110" s="70"/>
      <c r="D110" s="83"/>
      <c r="E110" s="1581"/>
      <c r="F110" s="72"/>
      <c r="G110" s="168"/>
      <c r="H110" s="168"/>
      <c r="I110" s="169"/>
      <c r="J110" s="168"/>
      <c r="K110" s="168"/>
      <c r="L110" s="168"/>
      <c r="M110" s="168"/>
      <c r="N110" s="168"/>
      <c r="O110" s="168"/>
      <c r="P110" s="168"/>
      <c r="Q110" s="168"/>
      <c r="R110" s="168"/>
      <c r="S110" s="168"/>
      <c r="T110" s="168"/>
      <c r="U110" s="168"/>
      <c r="V110" s="168"/>
      <c r="W110" s="168"/>
      <c r="X110" s="168"/>
      <c r="Y110" s="168"/>
      <c r="Z110" s="168"/>
      <c r="AA110" s="168"/>
      <c r="AB110" s="168"/>
    </row>
    <row r="111" spans="1:28" s="16" customFormat="1" ht="66" customHeight="1" outlineLevel="1" x14ac:dyDescent="0.25">
      <c r="A111" s="77" t="s">
        <v>643</v>
      </c>
      <c r="B111" s="70"/>
      <c r="C111" s="70"/>
      <c r="D111" s="83"/>
      <c r="E111" s="1581"/>
      <c r="F111" s="72"/>
      <c r="G111" s="168"/>
      <c r="H111" s="168"/>
      <c r="I111" s="169"/>
      <c r="J111" s="168"/>
      <c r="K111" s="168"/>
      <c r="L111" s="168"/>
      <c r="M111" s="168"/>
      <c r="N111" s="168"/>
      <c r="O111" s="168"/>
      <c r="P111" s="168"/>
      <c r="Q111" s="168"/>
      <c r="R111" s="168"/>
      <c r="S111" s="168"/>
      <c r="T111" s="168"/>
      <c r="U111" s="168"/>
      <c r="V111" s="168"/>
      <c r="W111" s="168"/>
      <c r="X111" s="168"/>
      <c r="Y111" s="168"/>
      <c r="Z111" s="168"/>
      <c r="AA111" s="168"/>
      <c r="AB111" s="168"/>
    </row>
    <row r="112" spans="1:28" s="16" customFormat="1" ht="33" customHeight="1" outlineLevel="1" x14ac:dyDescent="0.25">
      <c r="A112" s="77" t="s">
        <v>355</v>
      </c>
      <c r="B112" s="70"/>
      <c r="C112" s="70"/>
      <c r="D112" s="83"/>
      <c r="E112" s="1581"/>
      <c r="F112" s="72"/>
      <c r="G112" s="168"/>
      <c r="H112" s="168"/>
      <c r="I112" s="169"/>
      <c r="J112" s="168"/>
      <c r="K112" s="168"/>
      <c r="L112" s="168"/>
      <c r="M112" s="168"/>
      <c r="N112" s="168"/>
      <c r="O112" s="168"/>
      <c r="P112" s="168"/>
      <c r="Q112" s="168"/>
      <c r="R112" s="168"/>
      <c r="S112" s="168"/>
      <c r="T112" s="168"/>
      <c r="U112" s="168"/>
      <c r="V112" s="168"/>
      <c r="W112" s="168"/>
      <c r="X112" s="168"/>
      <c r="Y112" s="168"/>
      <c r="Z112" s="168"/>
      <c r="AA112" s="168"/>
      <c r="AB112" s="168"/>
    </row>
    <row r="113" spans="1:177" s="16" customFormat="1" ht="17.25" customHeight="1" outlineLevel="1" x14ac:dyDescent="0.25">
      <c r="A113" s="77" t="s">
        <v>354</v>
      </c>
      <c r="B113" s="70"/>
      <c r="C113" s="70"/>
      <c r="D113" s="83"/>
      <c r="E113" s="1581"/>
      <c r="F113" s="72"/>
      <c r="G113" s="168"/>
      <c r="H113" s="168"/>
      <c r="I113" s="169"/>
      <c r="J113" s="168"/>
      <c r="K113" s="168"/>
      <c r="L113" s="168"/>
      <c r="M113" s="168"/>
      <c r="N113" s="168"/>
      <c r="O113" s="168"/>
      <c r="P113" s="168"/>
      <c r="Q113" s="168"/>
      <c r="R113" s="168"/>
      <c r="S113" s="168"/>
      <c r="T113" s="168"/>
      <c r="U113" s="168"/>
      <c r="V113" s="168"/>
      <c r="W113" s="168"/>
      <c r="X113" s="168"/>
      <c r="Y113" s="168"/>
      <c r="Z113" s="168"/>
      <c r="AA113" s="168"/>
      <c r="AB113" s="168"/>
    </row>
    <row r="114" spans="1:177" s="16" customFormat="1" ht="82.5" customHeight="1" outlineLevel="1" x14ac:dyDescent="0.25">
      <c r="A114" s="260" t="s">
        <v>652</v>
      </c>
      <c r="B114" s="70"/>
      <c r="C114" s="70"/>
      <c r="D114" s="83"/>
      <c r="E114" s="1581"/>
      <c r="F114" s="72"/>
      <c r="G114" s="168"/>
      <c r="H114" s="168"/>
      <c r="I114" s="169"/>
      <c r="J114" s="168"/>
      <c r="K114" s="168"/>
      <c r="L114" s="168"/>
      <c r="M114" s="168"/>
      <c r="N114" s="168"/>
      <c r="O114" s="168"/>
      <c r="P114" s="168"/>
      <c r="Q114" s="168"/>
      <c r="R114" s="168"/>
      <c r="S114" s="168"/>
      <c r="T114" s="168"/>
      <c r="U114" s="168"/>
      <c r="V114" s="168"/>
      <c r="W114" s="168"/>
      <c r="X114" s="168"/>
      <c r="Y114" s="168"/>
      <c r="Z114" s="168"/>
      <c r="AA114" s="168"/>
      <c r="AB114" s="168"/>
    </row>
    <row r="115" spans="1:177" s="16" customFormat="1" ht="17.25" customHeight="1" outlineLevel="1" x14ac:dyDescent="0.25">
      <c r="A115" s="77"/>
      <c r="B115" s="70"/>
      <c r="C115" s="70"/>
      <c r="D115" s="83"/>
      <c r="E115" s="1581"/>
      <c r="F115" s="72"/>
      <c r="G115" s="168"/>
      <c r="H115" s="168"/>
      <c r="I115" s="169"/>
      <c r="J115" s="168"/>
      <c r="K115" s="168"/>
      <c r="L115" s="168"/>
      <c r="M115" s="168"/>
      <c r="N115" s="168"/>
      <c r="O115" s="168"/>
      <c r="P115" s="168"/>
      <c r="Q115" s="168"/>
      <c r="R115" s="168"/>
      <c r="S115" s="168"/>
      <c r="T115" s="168"/>
      <c r="U115" s="168"/>
      <c r="V115" s="168"/>
      <c r="W115" s="168"/>
      <c r="X115" s="168"/>
      <c r="Y115" s="168"/>
      <c r="Z115" s="168"/>
      <c r="AA115" s="168"/>
      <c r="AB115" s="168"/>
    </row>
    <row r="116" spans="1:177" s="16" customFormat="1" ht="17.25" customHeight="1" outlineLevel="1" x14ac:dyDescent="0.25">
      <c r="A116" s="77"/>
      <c r="B116" s="70"/>
      <c r="C116" s="70"/>
      <c r="D116" s="83"/>
      <c r="E116" s="1581"/>
      <c r="F116" s="72"/>
      <c r="G116" s="168"/>
      <c r="H116" s="168"/>
      <c r="I116" s="169"/>
      <c r="J116" s="168"/>
      <c r="K116" s="168"/>
      <c r="L116" s="168"/>
      <c r="M116" s="168"/>
      <c r="N116" s="168"/>
      <c r="O116" s="168"/>
      <c r="P116" s="168"/>
      <c r="Q116" s="168"/>
      <c r="R116" s="168"/>
      <c r="S116" s="168"/>
      <c r="T116" s="168"/>
      <c r="U116" s="168"/>
      <c r="V116" s="168"/>
      <c r="W116" s="168"/>
      <c r="X116" s="168"/>
      <c r="Y116" s="168"/>
      <c r="Z116" s="168"/>
      <c r="AA116" s="168"/>
      <c r="AB116" s="168"/>
    </row>
    <row r="117" spans="1:177" s="16" customFormat="1" ht="17.25" customHeight="1" outlineLevel="1" x14ac:dyDescent="0.25">
      <c r="A117" s="77"/>
      <c r="B117" s="70"/>
      <c r="C117" s="70"/>
      <c r="D117" s="83"/>
      <c r="E117" s="1581"/>
      <c r="F117" s="72"/>
      <c r="G117" s="168"/>
      <c r="H117" s="168"/>
      <c r="I117" s="169"/>
      <c r="J117" s="168"/>
      <c r="K117" s="168"/>
      <c r="L117" s="168"/>
      <c r="M117" s="168"/>
      <c r="N117" s="168"/>
      <c r="O117" s="168"/>
      <c r="P117" s="168"/>
      <c r="Q117" s="168"/>
      <c r="R117" s="168"/>
      <c r="S117" s="168"/>
      <c r="T117" s="168"/>
      <c r="U117" s="168"/>
      <c r="V117" s="168"/>
      <c r="W117" s="168"/>
      <c r="X117" s="168"/>
      <c r="Y117" s="168"/>
      <c r="Z117" s="168"/>
      <c r="AA117" s="168"/>
      <c r="AB117" s="168"/>
    </row>
    <row r="118" spans="1:177" s="16" customFormat="1" ht="17.25" customHeight="1" outlineLevel="1" x14ac:dyDescent="0.25">
      <c r="A118" s="77"/>
      <c r="B118" s="70"/>
      <c r="C118" s="70"/>
      <c r="D118" s="83"/>
      <c r="E118" s="1581"/>
      <c r="F118" s="72"/>
      <c r="G118" s="168"/>
      <c r="H118" s="168"/>
      <c r="I118" s="169"/>
      <c r="J118" s="168"/>
      <c r="K118" s="168"/>
      <c r="L118" s="168"/>
      <c r="M118" s="168"/>
      <c r="N118" s="168"/>
      <c r="O118" s="168"/>
      <c r="P118" s="168"/>
      <c r="Q118" s="168"/>
      <c r="R118" s="168"/>
      <c r="S118" s="168"/>
      <c r="T118" s="168"/>
      <c r="U118" s="168"/>
      <c r="V118" s="168"/>
      <c r="W118" s="168"/>
      <c r="X118" s="168"/>
      <c r="Y118" s="168"/>
      <c r="Z118" s="168"/>
      <c r="AA118" s="168"/>
      <c r="AB118" s="168"/>
    </row>
    <row r="119" spans="1:177" s="16" customFormat="1" ht="17.25" customHeight="1" outlineLevel="1" x14ac:dyDescent="0.25">
      <c r="A119" s="77"/>
      <c r="B119" s="70"/>
      <c r="C119" s="70"/>
      <c r="D119" s="83"/>
      <c r="E119" s="1581"/>
      <c r="F119" s="72"/>
      <c r="G119" s="168"/>
      <c r="H119" s="168"/>
      <c r="I119" s="169"/>
      <c r="J119" s="168"/>
      <c r="K119" s="168"/>
      <c r="L119" s="168"/>
      <c r="M119" s="168"/>
      <c r="N119" s="168"/>
      <c r="O119" s="168"/>
      <c r="P119" s="168"/>
      <c r="Q119" s="168"/>
      <c r="R119" s="168"/>
      <c r="S119" s="168"/>
      <c r="T119" s="168"/>
      <c r="U119" s="168"/>
      <c r="V119" s="168"/>
      <c r="W119" s="168"/>
      <c r="X119" s="168"/>
      <c r="Y119" s="168"/>
      <c r="Z119" s="168"/>
      <c r="AA119" s="168"/>
      <c r="AB119" s="168"/>
    </row>
    <row r="120" spans="1:177" s="16" customFormat="1" ht="17.25" customHeight="1" outlineLevel="1" x14ac:dyDescent="0.25">
      <c r="A120" s="77"/>
      <c r="B120" s="70"/>
      <c r="C120" s="70"/>
      <c r="D120" s="83"/>
      <c r="E120" s="1581"/>
      <c r="F120" s="72"/>
      <c r="G120" s="168"/>
      <c r="H120" s="168"/>
      <c r="I120" s="169"/>
      <c r="J120" s="168"/>
      <c r="K120" s="168"/>
      <c r="L120" s="168"/>
      <c r="M120" s="168"/>
      <c r="N120" s="168"/>
      <c r="O120" s="168"/>
      <c r="P120" s="168"/>
      <c r="Q120" s="168"/>
      <c r="R120" s="168"/>
      <c r="S120" s="168"/>
      <c r="T120" s="168"/>
      <c r="U120" s="168"/>
      <c r="V120" s="168"/>
      <c r="W120" s="168"/>
      <c r="X120" s="168"/>
      <c r="Y120" s="168"/>
      <c r="Z120" s="168"/>
      <c r="AA120" s="168"/>
      <c r="AB120" s="168"/>
    </row>
    <row r="121" spans="1:177" s="16" customFormat="1" ht="17.25" customHeight="1" outlineLevel="1" x14ac:dyDescent="0.25">
      <c r="A121" s="77"/>
      <c r="B121" s="70"/>
      <c r="C121" s="70"/>
      <c r="D121" s="83"/>
      <c r="E121" s="1581"/>
      <c r="F121" s="72"/>
      <c r="G121" s="168"/>
      <c r="H121" s="168"/>
      <c r="I121" s="169"/>
      <c r="J121" s="168"/>
      <c r="K121" s="168"/>
      <c r="L121" s="168"/>
      <c r="M121" s="168"/>
      <c r="N121" s="168"/>
      <c r="O121" s="168"/>
      <c r="P121" s="168"/>
      <c r="Q121" s="168"/>
      <c r="R121" s="168"/>
      <c r="S121" s="168"/>
      <c r="T121" s="168"/>
      <c r="U121" s="168"/>
      <c r="V121" s="168"/>
      <c r="W121" s="168"/>
      <c r="X121" s="168"/>
      <c r="Y121" s="168"/>
      <c r="Z121" s="168"/>
      <c r="AA121" s="168"/>
      <c r="AB121" s="168"/>
    </row>
    <row r="122" spans="1:177" s="16" customFormat="1" ht="17.25" customHeight="1" outlineLevel="1" x14ac:dyDescent="0.25">
      <c r="A122" s="77"/>
      <c r="B122" s="70"/>
      <c r="C122" s="70"/>
      <c r="D122" s="83"/>
      <c r="E122" s="1581"/>
      <c r="F122" s="72"/>
      <c r="G122" s="168"/>
      <c r="H122" s="168"/>
      <c r="I122" s="169"/>
      <c r="J122" s="168"/>
      <c r="K122" s="168"/>
      <c r="L122" s="168"/>
      <c r="M122" s="168"/>
      <c r="N122" s="168"/>
      <c r="O122" s="168"/>
      <c r="P122" s="168"/>
      <c r="Q122" s="168"/>
      <c r="R122" s="168"/>
      <c r="S122" s="168"/>
      <c r="T122" s="168"/>
      <c r="U122" s="168"/>
      <c r="V122" s="168"/>
      <c r="W122" s="168"/>
      <c r="X122" s="168"/>
      <c r="Y122" s="168"/>
      <c r="Z122" s="168"/>
      <c r="AA122" s="168"/>
      <c r="AB122" s="168"/>
    </row>
    <row r="123" spans="1:177" s="16" customFormat="1" ht="17.25" customHeight="1" outlineLevel="1" x14ac:dyDescent="0.25">
      <c r="A123" s="77"/>
      <c r="B123" s="70"/>
      <c r="C123" s="70"/>
      <c r="D123" s="83"/>
      <c r="E123" s="1581"/>
      <c r="F123" s="72"/>
      <c r="G123" s="168"/>
      <c r="H123" s="168"/>
      <c r="I123" s="169"/>
      <c r="J123" s="168"/>
      <c r="K123" s="168"/>
      <c r="L123" s="168"/>
      <c r="M123" s="168"/>
      <c r="N123" s="168"/>
      <c r="O123" s="168"/>
      <c r="P123" s="168"/>
      <c r="Q123" s="168"/>
      <c r="R123" s="168"/>
      <c r="S123" s="168"/>
      <c r="T123" s="168"/>
      <c r="U123" s="168"/>
      <c r="V123" s="168"/>
      <c r="W123" s="168"/>
      <c r="X123" s="168"/>
      <c r="Y123" s="168"/>
      <c r="Z123" s="168"/>
      <c r="AA123" s="168"/>
      <c r="AB123" s="168"/>
    </row>
    <row r="124" spans="1:177" s="17" customFormat="1" ht="24.75" customHeight="1" x14ac:dyDescent="0.25">
      <c r="A124" s="63" t="s">
        <v>543</v>
      </c>
      <c r="B124" s="53">
        <v>226</v>
      </c>
      <c r="C124" s="53"/>
      <c r="D124" s="100"/>
      <c r="E124" s="1579">
        <f>E127+E139+E179+E180+E181+E183+E187+E125+E126+E182</f>
        <v>845700</v>
      </c>
      <c r="F124" s="48">
        <f>F127+F139+F179+F180+F181+F183+F187+F125+F126+F182</f>
        <v>0</v>
      </c>
      <c r="G124" s="58"/>
      <c r="H124" s="58"/>
      <c r="I124" s="167"/>
      <c r="J124" s="58"/>
      <c r="K124" s="58"/>
      <c r="L124" s="58"/>
      <c r="M124" s="58"/>
      <c r="N124" s="58"/>
      <c r="O124" s="58"/>
      <c r="P124" s="58"/>
      <c r="Q124" s="58"/>
      <c r="R124" s="58"/>
      <c r="S124" s="58"/>
      <c r="T124" s="58"/>
      <c r="U124" s="58"/>
      <c r="V124" s="58"/>
      <c r="W124" s="58"/>
      <c r="X124" s="58"/>
      <c r="Y124" s="58"/>
      <c r="Z124" s="58"/>
      <c r="AA124" s="58"/>
      <c r="AB124" s="58"/>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row>
    <row r="125" spans="1:177" s="15" customFormat="1" ht="81" customHeight="1" x14ac:dyDescent="0.25">
      <c r="A125" s="265" t="s">
        <v>106</v>
      </c>
      <c r="B125" s="86"/>
      <c r="C125" s="86">
        <v>921</v>
      </c>
      <c r="D125" s="83" t="s">
        <v>1765</v>
      </c>
      <c r="E125" s="1575"/>
      <c r="F125" s="71">
        <f>E125</f>
        <v>0</v>
      </c>
      <c r="G125" s="58"/>
      <c r="H125" s="58"/>
      <c r="I125" s="167"/>
      <c r="J125" s="58"/>
      <c r="K125" s="58"/>
      <c r="L125" s="58"/>
      <c r="M125" s="58"/>
      <c r="N125" s="58"/>
      <c r="O125" s="58"/>
      <c r="P125" s="58"/>
      <c r="Q125" s="58"/>
      <c r="R125" s="58"/>
      <c r="S125" s="58"/>
      <c r="T125" s="58"/>
      <c r="U125" s="58"/>
      <c r="V125" s="58"/>
      <c r="W125" s="58"/>
      <c r="X125" s="58"/>
      <c r="Y125" s="58"/>
      <c r="Z125" s="58"/>
      <c r="AA125" s="58"/>
      <c r="AB125" s="58"/>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row>
    <row r="126" spans="1:177" s="15" customFormat="1" ht="49.5" customHeight="1" x14ac:dyDescent="0.25">
      <c r="A126" s="265" t="s">
        <v>610</v>
      </c>
      <c r="B126" s="70"/>
      <c r="C126" s="86">
        <v>952</v>
      </c>
      <c r="D126" s="83" t="s">
        <v>1765</v>
      </c>
      <c r="E126" s="1575"/>
      <c r="F126" s="71">
        <f>E126</f>
        <v>0</v>
      </c>
      <c r="G126" s="58"/>
      <c r="H126" s="58"/>
      <c r="I126" s="167"/>
      <c r="J126" s="58"/>
      <c r="K126" s="58"/>
      <c r="L126" s="58"/>
      <c r="M126" s="58"/>
      <c r="N126" s="58"/>
      <c r="O126" s="58"/>
      <c r="P126" s="58"/>
      <c r="Q126" s="58"/>
      <c r="R126" s="58"/>
      <c r="S126" s="58"/>
      <c r="T126" s="58"/>
      <c r="U126" s="58"/>
      <c r="V126" s="58"/>
      <c r="W126" s="58"/>
      <c r="X126" s="58"/>
      <c r="Y126" s="58"/>
      <c r="Z126" s="58"/>
      <c r="AA126" s="58"/>
      <c r="AB126" s="58"/>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row>
    <row r="127" spans="1:177" s="15" customFormat="1" ht="44.25" customHeight="1" x14ac:dyDescent="0.25">
      <c r="A127" s="75" t="s">
        <v>72</v>
      </c>
      <c r="B127" s="70"/>
      <c r="C127" s="86">
        <v>953</v>
      </c>
      <c r="D127" s="83" t="s">
        <v>1804</v>
      </c>
      <c r="E127" s="1575">
        <v>0</v>
      </c>
      <c r="F127" s="71">
        <v>0</v>
      </c>
      <c r="G127" s="58"/>
      <c r="H127" s="58"/>
      <c r="I127" s="167"/>
      <c r="J127" s="58"/>
      <c r="K127" s="58"/>
      <c r="L127" s="58"/>
      <c r="M127" s="58"/>
      <c r="N127" s="58"/>
      <c r="O127" s="58"/>
      <c r="P127" s="58"/>
      <c r="Q127" s="58"/>
      <c r="R127" s="58"/>
      <c r="S127" s="58"/>
      <c r="T127" s="58"/>
      <c r="U127" s="58"/>
      <c r="V127" s="58"/>
      <c r="W127" s="58"/>
      <c r="X127" s="58"/>
      <c r="Y127" s="58"/>
      <c r="Z127" s="58"/>
      <c r="AA127" s="58"/>
      <c r="AB127" s="58"/>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row>
    <row r="128" spans="1:177" s="16" customFormat="1" ht="22.5" customHeight="1" outlineLevel="1" x14ac:dyDescent="0.25">
      <c r="A128" s="77" t="s">
        <v>73</v>
      </c>
      <c r="B128" s="70"/>
      <c r="C128" s="70"/>
      <c r="D128" s="83"/>
      <c r="E128" s="1581"/>
      <c r="F128" s="71">
        <f t="shared" ref="F128:F187" si="0">E128</f>
        <v>0</v>
      </c>
      <c r="G128" s="168"/>
      <c r="H128" s="168"/>
      <c r="I128" s="169"/>
      <c r="J128" s="168"/>
      <c r="K128" s="168"/>
      <c r="L128" s="168"/>
      <c r="M128" s="168"/>
      <c r="N128" s="168"/>
      <c r="O128" s="168"/>
      <c r="P128" s="168"/>
      <c r="Q128" s="168"/>
      <c r="R128" s="168"/>
      <c r="S128" s="168"/>
      <c r="T128" s="168"/>
      <c r="U128" s="168"/>
      <c r="V128" s="168"/>
      <c r="W128" s="168"/>
      <c r="X128" s="168"/>
      <c r="Y128" s="168"/>
      <c r="Z128" s="168"/>
      <c r="AA128" s="168"/>
      <c r="AB128" s="168"/>
    </row>
    <row r="129" spans="1:177" s="16" customFormat="1" ht="36" customHeight="1" outlineLevel="1" x14ac:dyDescent="0.25">
      <c r="A129" s="77" t="s">
        <v>52</v>
      </c>
      <c r="B129" s="70"/>
      <c r="C129" s="70"/>
      <c r="D129" s="83"/>
      <c r="E129" s="1581"/>
      <c r="F129" s="71">
        <f t="shared" si="0"/>
        <v>0</v>
      </c>
      <c r="G129" s="168"/>
      <c r="H129" s="168"/>
      <c r="I129" s="169"/>
      <c r="J129" s="168"/>
      <c r="K129" s="168"/>
      <c r="L129" s="168"/>
      <c r="M129" s="168"/>
      <c r="N129" s="168"/>
      <c r="O129" s="168"/>
      <c r="P129" s="168"/>
      <c r="Q129" s="168"/>
      <c r="R129" s="168"/>
      <c r="S129" s="168"/>
      <c r="T129" s="168"/>
      <c r="U129" s="168"/>
      <c r="V129" s="168"/>
      <c r="W129" s="168"/>
      <c r="X129" s="168"/>
      <c r="Y129" s="168"/>
      <c r="Z129" s="168"/>
      <c r="AA129" s="168"/>
      <c r="AB129" s="168"/>
    </row>
    <row r="130" spans="1:177" s="16" customFormat="1" ht="51" customHeight="1" outlineLevel="1" x14ac:dyDescent="0.25">
      <c r="A130" s="77" t="s">
        <v>51</v>
      </c>
      <c r="B130" s="70"/>
      <c r="C130" s="70"/>
      <c r="D130" s="83"/>
      <c r="E130" s="1581"/>
      <c r="F130" s="71">
        <f t="shared" si="0"/>
        <v>0</v>
      </c>
      <c r="G130" s="168"/>
      <c r="H130" s="168"/>
      <c r="I130" s="169"/>
      <c r="J130" s="168"/>
      <c r="K130" s="168"/>
      <c r="L130" s="168"/>
      <c r="M130" s="168"/>
      <c r="N130" s="168"/>
      <c r="O130" s="168"/>
      <c r="P130" s="168"/>
      <c r="Q130" s="168"/>
      <c r="R130" s="168"/>
      <c r="S130" s="168"/>
      <c r="T130" s="168"/>
      <c r="U130" s="168"/>
      <c r="V130" s="168"/>
      <c r="W130" s="168"/>
      <c r="X130" s="168"/>
      <c r="Y130" s="168"/>
      <c r="Z130" s="168"/>
      <c r="AA130" s="168"/>
      <c r="AB130" s="168"/>
    </row>
    <row r="131" spans="1:177" s="16" customFormat="1" ht="31.5" outlineLevel="1" x14ac:dyDescent="0.25">
      <c r="A131" s="77" t="s">
        <v>377</v>
      </c>
      <c r="B131" s="70"/>
      <c r="C131" s="70"/>
      <c r="D131" s="83"/>
      <c r="E131" s="1581"/>
      <c r="F131" s="71">
        <f t="shared" si="0"/>
        <v>0</v>
      </c>
      <c r="G131" s="168"/>
      <c r="H131" s="168"/>
      <c r="I131" s="169"/>
      <c r="J131" s="168"/>
      <c r="K131" s="168"/>
      <c r="L131" s="168"/>
      <c r="M131" s="168"/>
      <c r="N131" s="168"/>
      <c r="O131" s="168"/>
      <c r="P131" s="168"/>
      <c r="Q131" s="168"/>
      <c r="R131" s="168"/>
      <c r="S131" s="168"/>
      <c r="T131" s="168"/>
      <c r="U131" s="168"/>
      <c r="V131" s="168"/>
      <c r="W131" s="168"/>
      <c r="X131" s="168"/>
      <c r="Y131" s="168"/>
      <c r="Z131" s="168"/>
      <c r="AA131" s="168"/>
      <c r="AB131" s="168"/>
    </row>
    <row r="132" spans="1:177" s="16" customFormat="1" ht="31.5" outlineLevel="1" x14ac:dyDescent="0.25">
      <c r="A132" s="77" t="s">
        <v>378</v>
      </c>
      <c r="B132" s="70"/>
      <c r="C132" s="70"/>
      <c r="D132" s="83"/>
      <c r="E132" s="1581"/>
      <c r="F132" s="71">
        <f t="shared" si="0"/>
        <v>0</v>
      </c>
      <c r="G132" s="168"/>
      <c r="H132" s="168"/>
      <c r="I132" s="169"/>
      <c r="J132" s="168"/>
      <c r="K132" s="168"/>
      <c r="L132" s="168"/>
      <c r="M132" s="168"/>
      <c r="N132" s="168"/>
      <c r="O132" s="168"/>
      <c r="P132" s="168"/>
      <c r="Q132" s="168"/>
      <c r="R132" s="168"/>
      <c r="S132" s="168"/>
      <c r="T132" s="168"/>
      <c r="U132" s="168"/>
      <c r="V132" s="168"/>
      <c r="W132" s="168"/>
      <c r="X132" s="168"/>
      <c r="Y132" s="168"/>
      <c r="Z132" s="168"/>
      <c r="AA132" s="168"/>
      <c r="AB132" s="168"/>
    </row>
    <row r="133" spans="1:177" s="16" customFormat="1" outlineLevel="1" x14ac:dyDescent="0.25">
      <c r="A133" s="77"/>
      <c r="B133" s="70"/>
      <c r="C133" s="70"/>
      <c r="D133" s="83"/>
      <c r="E133" s="1581"/>
      <c r="F133" s="71">
        <f t="shared" si="0"/>
        <v>0</v>
      </c>
      <c r="G133" s="168"/>
      <c r="H133" s="168"/>
      <c r="I133" s="169"/>
      <c r="J133" s="168"/>
      <c r="K133" s="168"/>
      <c r="L133" s="168"/>
      <c r="M133" s="168"/>
      <c r="N133" s="168"/>
      <c r="O133" s="168"/>
      <c r="P133" s="168"/>
      <c r="Q133" s="168"/>
      <c r="R133" s="168"/>
      <c r="S133" s="168"/>
      <c r="T133" s="168"/>
      <c r="U133" s="168"/>
      <c r="V133" s="168"/>
      <c r="W133" s="168"/>
      <c r="X133" s="168"/>
      <c r="Y133" s="168"/>
      <c r="Z133" s="168"/>
      <c r="AA133" s="168"/>
      <c r="AB133" s="168"/>
    </row>
    <row r="134" spans="1:177" s="16" customFormat="1" outlineLevel="1" x14ac:dyDescent="0.25">
      <c r="A134" s="77"/>
      <c r="B134" s="70"/>
      <c r="C134" s="70"/>
      <c r="D134" s="83"/>
      <c r="E134" s="1581"/>
      <c r="F134" s="71">
        <f t="shared" si="0"/>
        <v>0</v>
      </c>
      <c r="G134" s="168"/>
      <c r="H134" s="168"/>
      <c r="I134" s="169"/>
      <c r="J134" s="168"/>
      <c r="K134" s="168"/>
      <c r="L134" s="168"/>
      <c r="M134" s="168"/>
      <c r="N134" s="168"/>
      <c r="O134" s="168"/>
      <c r="P134" s="168"/>
      <c r="Q134" s="168"/>
      <c r="R134" s="168"/>
      <c r="S134" s="168"/>
      <c r="T134" s="168"/>
      <c r="U134" s="168"/>
      <c r="V134" s="168"/>
      <c r="W134" s="168"/>
      <c r="X134" s="168"/>
      <c r="Y134" s="168"/>
      <c r="Z134" s="168"/>
      <c r="AA134" s="168"/>
      <c r="AB134" s="168"/>
    </row>
    <row r="135" spans="1:177" s="16" customFormat="1" outlineLevel="1" x14ac:dyDescent="0.25">
      <c r="A135" s="77"/>
      <c r="B135" s="70"/>
      <c r="C135" s="70"/>
      <c r="D135" s="83"/>
      <c r="E135" s="1581"/>
      <c r="F135" s="71">
        <f t="shared" si="0"/>
        <v>0</v>
      </c>
      <c r="G135" s="168"/>
      <c r="H135" s="168"/>
      <c r="I135" s="169"/>
      <c r="J135" s="168"/>
      <c r="K135" s="168"/>
      <c r="L135" s="168"/>
      <c r="M135" s="168"/>
      <c r="N135" s="168"/>
      <c r="O135" s="168"/>
      <c r="P135" s="168"/>
      <c r="Q135" s="168"/>
      <c r="R135" s="168"/>
      <c r="S135" s="168"/>
      <c r="T135" s="168"/>
      <c r="U135" s="168"/>
      <c r="V135" s="168"/>
      <c r="W135" s="168"/>
      <c r="X135" s="168"/>
      <c r="Y135" s="168"/>
      <c r="Z135" s="168"/>
      <c r="AA135" s="168"/>
      <c r="AB135" s="168"/>
    </row>
    <row r="136" spans="1:177" s="16" customFormat="1" outlineLevel="1" x14ac:dyDescent="0.25">
      <c r="A136" s="77"/>
      <c r="B136" s="70"/>
      <c r="C136" s="70"/>
      <c r="D136" s="83"/>
      <c r="E136" s="1581"/>
      <c r="F136" s="71">
        <f t="shared" si="0"/>
        <v>0</v>
      </c>
      <c r="G136" s="168"/>
      <c r="H136" s="168"/>
      <c r="I136" s="169"/>
      <c r="J136" s="168"/>
      <c r="K136" s="168"/>
      <c r="L136" s="168"/>
      <c r="M136" s="168"/>
      <c r="N136" s="168"/>
      <c r="O136" s="168"/>
      <c r="P136" s="168"/>
      <c r="Q136" s="168"/>
      <c r="R136" s="168"/>
      <c r="S136" s="168"/>
      <c r="T136" s="168"/>
      <c r="U136" s="168"/>
      <c r="V136" s="168"/>
      <c r="W136" s="168"/>
      <c r="X136" s="168"/>
      <c r="Y136" s="168"/>
      <c r="Z136" s="168"/>
      <c r="AA136" s="168"/>
      <c r="AB136" s="168"/>
    </row>
    <row r="137" spans="1:177" s="16" customFormat="1" outlineLevel="1" x14ac:dyDescent="0.25">
      <c r="A137" s="77"/>
      <c r="B137" s="70"/>
      <c r="C137" s="70"/>
      <c r="D137" s="83"/>
      <c r="E137" s="1581"/>
      <c r="F137" s="71">
        <f t="shared" si="0"/>
        <v>0</v>
      </c>
      <c r="G137" s="168"/>
      <c r="H137" s="168"/>
      <c r="I137" s="169"/>
      <c r="J137" s="168"/>
      <c r="K137" s="168"/>
      <c r="L137" s="168"/>
      <c r="M137" s="168"/>
      <c r="N137" s="168"/>
      <c r="O137" s="168"/>
      <c r="P137" s="168"/>
      <c r="Q137" s="168"/>
      <c r="R137" s="168"/>
      <c r="S137" s="168"/>
      <c r="T137" s="168"/>
      <c r="U137" s="168"/>
      <c r="V137" s="168"/>
      <c r="W137" s="168"/>
      <c r="X137" s="168"/>
      <c r="Y137" s="168"/>
      <c r="Z137" s="168"/>
      <c r="AA137" s="168"/>
      <c r="AB137" s="168"/>
    </row>
    <row r="138" spans="1:177" s="16" customFormat="1" outlineLevel="1" x14ac:dyDescent="0.25">
      <c r="A138" s="77"/>
      <c r="B138" s="70"/>
      <c r="C138" s="70"/>
      <c r="D138" s="83"/>
      <c r="E138" s="1581"/>
      <c r="F138" s="71">
        <f t="shared" si="0"/>
        <v>0</v>
      </c>
      <c r="G138" s="168"/>
      <c r="H138" s="168"/>
      <c r="I138" s="169"/>
      <c r="J138" s="168"/>
      <c r="K138" s="168"/>
      <c r="L138" s="168"/>
      <c r="M138" s="168"/>
      <c r="N138" s="168"/>
      <c r="O138" s="168"/>
      <c r="P138" s="168"/>
      <c r="Q138" s="168"/>
      <c r="R138" s="168"/>
      <c r="S138" s="168"/>
      <c r="T138" s="168"/>
      <c r="U138" s="168"/>
      <c r="V138" s="168"/>
      <c r="W138" s="168"/>
      <c r="X138" s="168"/>
      <c r="Y138" s="168"/>
      <c r="Z138" s="168"/>
      <c r="AA138" s="168"/>
      <c r="AB138" s="168"/>
    </row>
    <row r="139" spans="1:177" s="15" customFormat="1" ht="22.5" customHeight="1" x14ac:dyDescent="0.25">
      <c r="A139" s="75" t="s">
        <v>74</v>
      </c>
      <c r="B139" s="70"/>
      <c r="C139" s="86">
        <v>954</v>
      </c>
      <c r="D139" s="83" t="s">
        <v>1804</v>
      </c>
      <c r="E139" s="1575">
        <f>'226.954 прочие услуги'!J6</f>
        <v>471800</v>
      </c>
      <c r="F139" s="71">
        <v>0</v>
      </c>
      <c r="G139" s="58"/>
      <c r="H139" s="58"/>
      <c r="I139" s="58"/>
      <c r="J139" s="58"/>
      <c r="K139" s="58"/>
      <c r="L139" s="58"/>
      <c r="M139" s="58"/>
      <c r="N139" s="58"/>
      <c r="O139" s="58"/>
      <c r="P139" s="58"/>
      <c r="Q139" s="58"/>
      <c r="R139" s="58"/>
      <c r="S139" s="58"/>
      <c r="T139" s="58"/>
      <c r="U139" s="58"/>
      <c r="V139" s="58"/>
      <c r="W139" s="58"/>
      <c r="X139" s="58"/>
      <c r="Y139" s="58"/>
      <c r="Z139" s="58"/>
      <c r="AA139" s="58"/>
      <c r="AB139" s="58"/>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row>
    <row r="140" spans="1:177" s="16" customFormat="1" ht="33.75" customHeight="1" outlineLevel="1" x14ac:dyDescent="0.25">
      <c r="A140" s="77" t="s">
        <v>57</v>
      </c>
      <c r="B140" s="70"/>
      <c r="C140" s="70"/>
      <c r="D140" s="83"/>
      <c r="E140" s="1581"/>
      <c r="F140" s="71">
        <f t="shared" si="0"/>
        <v>0</v>
      </c>
      <c r="G140" s="168"/>
      <c r="H140" s="168"/>
      <c r="I140" s="169"/>
      <c r="J140" s="168"/>
      <c r="K140" s="168"/>
      <c r="L140" s="168"/>
      <c r="M140" s="168"/>
      <c r="N140" s="168"/>
      <c r="O140" s="168"/>
      <c r="P140" s="168"/>
      <c r="Q140" s="168"/>
      <c r="R140" s="168"/>
      <c r="S140" s="168"/>
      <c r="T140" s="168"/>
      <c r="U140" s="168"/>
      <c r="V140" s="168"/>
      <c r="W140" s="168"/>
      <c r="X140" s="168"/>
      <c r="Y140" s="168"/>
      <c r="Z140" s="168"/>
      <c r="AA140" s="168"/>
      <c r="AB140" s="168"/>
    </row>
    <row r="141" spans="1:177" s="16" customFormat="1" ht="32.25" customHeight="1" outlineLevel="1" x14ac:dyDescent="0.25">
      <c r="A141" s="77" t="s">
        <v>56</v>
      </c>
      <c r="B141" s="70"/>
      <c r="C141" s="70"/>
      <c r="D141" s="83"/>
      <c r="E141" s="1581"/>
      <c r="F141" s="71">
        <f t="shared" si="0"/>
        <v>0</v>
      </c>
      <c r="G141" s="168"/>
      <c r="H141" s="168"/>
      <c r="I141" s="169"/>
      <c r="J141" s="168"/>
      <c r="K141" s="168"/>
      <c r="L141" s="168"/>
      <c r="M141" s="168"/>
      <c r="N141" s="168"/>
      <c r="O141" s="168"/>
      <c r="P141" s="168"/>
      <c r="Q141" s="168"/>
      <c r="R141" s="168"/>
      <c r="S141" s="168"/>
      <c r="T141" s="168"/>
      <c r="U141" s="168"/>
      <c r="V141" s="168"/>
      <c r="W141" s="168"/>
      <c r="X141" s="168"/>
      <c r="Y141" s="168"/>
      <c r="Z141" s="168"/>
      <c r="AA141" s="168"/>
      <c r="AB141" s="168"/>
    </row>
    <row r="142" spans="1:177" s="16" customFormat="1" ht="19.5" customHeight="1" outlineLevel="1" x14ac:dyDescent="0.25">
      <c r="A142" s="77" t="s">
        <v>55</v>
      </c>
      <c r="B142" s="70"/>
      <c r="C142" s="70"/>
      <c r="D142" s="83"/>
      <c r="E142" s="1581"/>
      <c r="F142" s="71">
        <f t="shared" si="0"/>
        <v>0</v>
      </c>
      <c r="G142" s="168"/>
      <c r="H142" s="168"/>
      <c r="I142" s="169"/>
      <c r="J142" s="168"/>
      <c r="K142" s="168"/>
      <c r="L142" s="168"/>
      <c r="M142" s="168"/>
      <c r="N142" s="168"/>
      <c r="O142" s="168"/>
      <c r="P142" s="168"/>
      <c r="Q142" s="168"/>
      <c r="R142" s="168"/>
      <c r="S142" s="168"/>
      <c r="T142" s="168"/>
      <c r="U142" s="168"/>
      <c r="V142" s="168"/>
      <c r="W142" s="168"/>
      <c r="X142" s="168"/>
      <c r="Y142" s="168"/>
      <c r="Z142" s="168"/>
      <c r="AA142" s="168"/>
      <c r="AB142" s="168"/>
    </row>
    <row r="143" spans="1:177" s="16" customFormat="1" ht="47.25" outlineLevel="1" x14ac:dyDescent="0.25">
      <c r="A143" s="77" t="s">
        <v>382</v>
      </c>
      <c r="B143" s="70"/>
      <c r="C143" s="70"/>
      <c r="D143" s="83"/>
      <c r="E143" s="1581"/>
      <c r="F143" s="71">
        <f t="shared" si="0"/>
        <v>0</v>
      </c>
      <c r="G143" s="168"/>
      <c r="H143" s="168"/>
      <c r="I143" s="169"/>
      <c r="J143" s="168"/>
      <c r="K143" s="168"/>
      <c r="L143" s="168"/>
      <c r="M143" s="168"/>
      <c r="N143" s="168"/>
      <c r="O143" s="168"/>
      <c r="P143" s="168"/>
      <c r="Q143" s="168"/>
      <c r="R143" s="168"/>
      <c r="S143" s="168"/>
      <c r="T143" s="168"/>
      <c r="U143" s="168"/>
      <c r="V143" s="168"/>
      <c r="W143" s="168"/>
      <c r="X143" s="168"/>
      <c r="Y143" s="168"/>
      <c r="Z143" s="168"/>
      <c r="AA143" s="168"/>
      <c r="AB143" s="168"/>
    </row>
    <row r="144" spans="1:177" s="16" customFormat="1" ht="21.75" customHeight="1" outlineLevel="1" x14ac:dyDescent="0.25">
      <c r="A144" s="77" t="s">
        <v>54</v>
      </c>
      <c r="B144" s="70"/>
      <c r="C144" s="70"/>
      <c r="D144" s="83"/>
      <c r="E144" s="1581"/>
      <c r="F144" s="71">
        <f t="shared" si="0"/>
        <v>0</v>
      </c>
      <c r="G144" s="168"/>
      <c r="H144" s="168"/>
      <c r="I144" s="169"/>
      <c r="J144" s="168"/>
      <c r="K144" s="168"/>
      <c r="L144" s="168"/>
      <c r="M144" s="168"/>
      <c r="N144" s="168"/>
      <c r="O144" s="168"/>
      <c r="P144" s="168"/>
      <c r="Q144" s="168"/>
      <c r="R144" s="168"/>
      <c r="S144" s="168"/>
      <c r="T144" s="168"/>
      <c r="U144" s="168"/>
      <c r="V144" s="168"/>
      <c r="W144" s="168"/>
      <c r="X144" s="168"/>
      <c r="Y144" s="168"/>
      <c r="Z144" s="168"/>
      <c r="AA144" s="168"/>
      <c r="AB144" s="168"/>
    </row>
    <row r="145" spans="1:28" s="16" customFormat="1" ht="47.25" outlineLevel="1" x14ac:dyDescent="0.25">
      <c r="A145" s="77" t="s">
        <v>384</v>
      </c>
      <c r="B145" s="70"/>
      <c r="C145" s="70"/>
      <c r="D145" s="83"/>
      <c r="E145" s="1581"/>
      <c r="F145" s="71">
        <f t="shared" si="0"/>
        <v>0</v>
      </c>
      <c r="G145" s="168"/>
      <c r="H145" s="168"/>
      <c r="I145" s="169"/>
      <c r="J145" s="168"/>
      <c r="K145" s="168"/>
      <c r="L145" s="168"/>
      <c r="M145" s="168"/>
      <c r="N145" s="168"/>
      <c r="O145" s="168"/>
      <c r="P145" s="168"/>
      <c r="Q145" s="168"/>
      <c r="R145" s="168"/>
      <c r="S145" s="168"/>
      <c r="T145" s="168"/>
      <c r="U145" s="168"/>
      <c r="V145" s="168"/>
      <c r="W145" s="168"/>
      <c r="X145" s="168"/>
      <c r="Y145" s="168"/>
      <c r="Z145" s="168"/>
      <c r="AA145" s="168"/>
      <c r="AB145" s="168"/>
    </row>
    <row r="146" spans="1:28" s="16" customFormat="1" ht="31.5" outlineLevel="1" x14ac:dyDescent="0.25">
      <c r="A146" s="77" t="s">
        <v>385</v>
      </c>
      <c r="B146" s="70"/>
      <c r="C146" s="70"/>
      <c r="D146" s="83"/>
      <c r="E146" s="1581"/>
      <c r="F146" s="71">
        <f t="shared" si="0"/>
        <v>0</v>
      </c>
      <c r="G146" s="168"/>
      <c r="H146" s="168"/>
      <c r="I146" s="169"/>
      <c r="J146" s="168"/>
      <c r="K146" s="168"/>
      <c r="L146" s="168"/>
      <c r="M146" s="168"/>
      <c r="N146" s="168"/>
      <c r="O146" s="168"/>
      <c r="P146" s="168"/>
      <c r="Q146" s="168"/>
      <c r="R146" s="168"/>
      <c r="S146" s="168"/>
      <c r="T146" s="168"/>
      <c r="U146" s="168"/>
      <c r="V146" s="168"/>
      <c r="W146" s="168"/>
      <c r="X146" s="168"/>
      <c r="Y146" s="168"/>
      <c r="Z146" s="168"/>
      <c r="AA146" s="168"/>
      <c r="AB146" s="168"/>
    </row>
    <row r="147" spans="1:28" s="16" customFormat="1" ht="22.5" customHeight="1" outlineLevel="1" x14ac:dyDescent="0.25">
      <c r="A147" s="77" t="s">
        <v>386</v>
      </c>
      <c r="B147" s="70"/>
      <c r="C147" s="70"/>
      <c r="D147" s="83"/>
      <c r="E147" s="1581"/>
      <c r="F147" s="71">
        <f t="shared" si="0"/>
        <v>0</v>
      </c>
      <c r="G147" s="168"/>
      <c r="H147" s="168"/>
      <c r="I147" s="169"/>
      <c r="J147" s="168"/>
      <c r="K147" s="168"/>
      <c r="L147" s="168"/>
      <c r="M147" s="168"/>
      <c r="N147" s="168"/>
      <c r="O147" s="168"/>
      <c r="P147" s="168"/>
      <c r="Q147" s="168"/>
      <c r="R147" s="168"/>
      <c r="S147" s="168"/>
      <c r="T147" s="168"/>
      <c r="U147" s="168"/>
      <c r="V147" s="168"/>
      <c r="W147" s="168"/>
      <c r="X147" s="168"/>
      <c r="Y147" s="168"/>
      <c r="Z147" s="168"/>
      <c r="AA147" s="168"/>
      <c r="AB147" s="168"/>
    </row>
    <row r="148" spans="1:28" s="16" customFormat="1" ht="31.5" outlineLevel="1" x14ac:dyDescent="0.25">
      <c r="A148" s="77" t="s">
        <v>387</v>
      </c>
      <c r="B148" s="70"/>
      <c r="C148" s="70"/>
      <c r="D148" s="83"/>
      <c r="E148" s="1581"/>
      <c r="F148" s="71">
        <f t="shared" si="0"/>
        <v>0</v>
      </c>
      <c r="G148" s="168"/>
      <c r="H148" s="168"/>
      <c r="I148" s="169"/>
      <c r="J148" s="168"/>
      <c r="K148" s="168"/>
      <c r="L148" s="168"/>
      <c r="M148" s="168"/>
      <c r="N148" s="168"/>
      <c r="O148" s="168"/>
      <c r="P148" s="168"/>
      <c r="Q148" s="168"/>
      <c r="R148" s="168"/>
      <c r="S148" s="168"/>
      <c r="T148" s="168"/>
      <c r="U148" s="168"/>
      <c r="V148" s="168"/>
      <c r="W148" s="168"/>
      <c r="X148" s="168"/>
      <c r="Y148" s="168"/>
      <c r="Z148" s="168"/>
      <c r="AA148" s="168"/>
      <c r="AB148" s="168"/>
    </row>
    <row r="149" spans="1:28" s="16" customFormat="1" outlineLevel="1" x14ac:dyDescent="0.25">
      <c r="A149" s="77" t="s">
        <v>388</v>
      </c>
      <c r="B149" s="70"/>
      <c r="C149" s="70"/>
      <c r="D149" s="83"/>
      <c r="E149" s="1581"/>
      <c r="F149" s="71">
        <f t="shared" si="0"/>
        <v>0</v>
      </c>
      <c r="G149" s="168"/>
      <c r="H149" s="168"/>
      <c r="I149" s="169"/>
      <c r="J149" s="168"/>
      <c r="K149" s="168"/>
      <c r="L149" s="168"/>
      <c r="M149" s="168"/>
      <c r="N149" s="168"/>
      <c r="O149" s="168"/>
      <c r="P149" s="168"/>
      <c r="Q149" s="168"/>
      <c r="R149" s="168"/>
      <c r="S149" s="168"/>
      <c r="T149" s="168"/>
      <c r="U149" s="168"/>
      <c r="V149" s="168"/>
      <c r="W149" s="168"/>
      <c r="X149" s="168"/>
      <c r="Y149" s="168"/>
      <c r="Z149" s="168"/>
      <c r="AA149" s="168"/>
      <c r="AB149" s="168"/>
    </row>
    <row r="150" spans="1:28" s="16" customFormat="1" ht="48.75" customHeight="1" outlineLevel="1" x14ac:dyDescent="0.25">
      <c r="A150" s="77" t="s">
        <v>529</v>
      </c>
      <c r="B150" s="70"/>
      <c r="C150" s="70"/>
      <c r="D150" s="83"/>
      <c r="E150" s="1581"/>
      <c r="F150" s="71">
        <f t="shared" si="0"/>
        <v>0</v>
      </c>
      <c r="G150" s="168"/>
      <c r="H150" s="168"/>
      <c r="I150" s="169"/>
      <c r="J150" s="168"/>
      <c r="K150" s="168"/>
      <c r="L150" s="168"/>
      <c r="M150" s="168"/>
      <c r="N150" s="168"/>
      <c r="O150" s="168"/>
      <c r="P150" s="168"/>
      <c r="Q150" s="168"/>
      <c r="R150" s="168"/>
      <c r="S150" s="168"/>
      <c r="T150" s="168"/>
      <c r="U150" s="168"/>
      <c r="V150" s="168"/>
      <c r="W150" s="168"/>
      <c r="X150" s="168"/>
      <c r="Y150" s="168"/>
      <c r="Z150" s="168"/>
      <c r="AA150" s="168"/>
      <c r="AB150" s="168"/>
    </row>
    <row r="151" spans="1:28" s="16" customFormat="1" outlineLevel="1" x14ac:dyDescent="0.25">
      <c r="A151" s="77" t="s">
        <v>389</v>
      </c>
      <c r="B151" s="70"/>
      <c r="C151" s="70"/>
      <c r="D151" s="83"/>
      <c r="E151" s="1581"/>
      <c r="F151" s="71">
        <f t="shared" si="0"/>
        <v>0</v>
      </c>
      <c r="G151" s="168"/>
      <c r="H151" s="168"/>
      <c r="I151" s="169"/>
      <c r="J151" s="168"/>
      <c r="K151" s="168"/>
      <c r="L151" s="168"/>
      <c r="M151" s="168"/>
      <c r="N151" s="168"/>
      <c r="O151" s="168"/>
      <c r="P151" s="168"/>
      <c r="Q151" s="168"/>
      <c r="R151" s="168"/>
      <c r="S151" s="168"/>
      <c r="T151" s="168"/>
      <c r="U151" s="168"/>
      <c r="V151" s="168"/>
      <c r="W151" s="168"/>
      <c r="X151" s="168"/>
      <c r="Y151" s="168"/>
      <c r="Z151" s="168"/>
      <c r="AA151" s="168"/>
      <c r="AB151" s="168"/>
    </row>
    <row r="152" spans="1:28" s="16" customFormat="1" ht="33.75" customHeight="1" outlineLevel="1" x14ac:dyDescent="0.25">
      <c r="A152" s="77" t="s">
        <v>530</v>
      </c>
      <c r="B152" s="70"/>
      <c r="C152" s="70"/>
      <c r="D152" s="83"/>
      <c r="E152" s="1581"/>
      <c r="F152" s="71">
        <f t="shared" si="0"/>
        <v>0</v>
      </c>
      <c r="G152" s="168"/>
      <c r="H152" s="168"/>
      <c r="I152" s="169"/>
      <c r="J152" s="168"/>
      <c r="K152" s="168"/>
      <c r="L152" s="168"/>
      <c r="M152" s="168"/>
      <c r="N152" s="168"/>
      <c r="O152" s="168"/>
      <c r="P152" s="168"/>
      <c r="Q152" s="168"/>
      <c r="R152" s="168"/>
      <c r="S152" s="168"/>
      <c r="T152" s="168"/>
      <c r="U152" s="168"/>
      <c r="V152" s="168"/>
      <c r="W152" s="168"/>
      <c r="X152" s="168"/>
      <c r="Y152" s="168"/>
      <c r="Z152" s="168"/>
      <c r="AA152" s="168"/>
      <c r="AB152" s="168"/>
    </row>
    <row r="153" spans="1:28" s="16" customFormat="1" ht="47.25" outlineLevel="1" x14ac:dyDescent="0.25">
      <c r="A153" s="77" t="s">
        <v>603</v>
      </c>
      <c r="B153" s="70"/>
      <c r="C153" s="70"/>
      <c r="D153" s="83"/>
      <c r="E153" s="1581"/>
      <c r="F153" s="71">
        <f t="shared" si="0"/>
        <v>0</v>
      </c>
      <c r="G153" s="168"/>
      <c r="H153" s="168"/>
      <c r="I153" s="169"/>
      <c r="J153" s="168"/>
      <c r="K153" s="168"/>
      <c r="L153" s="168"/>
      <c r="M153" s="168"/>
      <c r="N153" s="168"/>
      <c r="O153" s="168"/>
      <c r="P153" s="168"/>
      <c r="Q153" s="168"/>
      <c r="R153" s="168"/>
      <c r="S153" s="168"/>
      <c r="T153" s="168"/>
      <c r="U153" s="168"/>
      <c r="V153" s="168"/>
      <c r="W153" s="168"/>
      <c r="X153" s="168"/>
      <c r="Y153" s="168"/>
      <c r="Z153" s="168"/>
      <c r="AA153" s="168"/>
      <c r="AB153" s="168"/>
    </row>
    <row r="154" spans="1:28" s="16" customFormat="1" ht="33.75" customHeight="1" outlineLevel="1" x14ac:dyDescent="0.25">
      <c r="A154" s="77" t="s">
        <v>395</v>
      </c>
      <c r="B154" s="70"/>
      <c r="C154" s="70"/>
      <c r="D154" s="83"/>
      <c r="E154" s="1581"/>
      <c r="F154" s="71">
        <f t="shared" si="0"/>
        <v>0</v>
      </c>
      <c r="G154" s="168"/>
      <c r="H154" s="168"/>
      <c r="I154" s="169"/>
      <c r="J154" s="168"/>
      <c r="K154" s="168"/>
      <c r="L154" s="168"/>
      <c r="M154" s="168"/>
      <c r="N154" s="168"/>
      <c r="O154" s="168"/>
      <c r="P154" s="168"/>
      <c r="Q154" s="168"/>
      <c r="R154" s="168"/>
      <c r="S154" s="168"/>
      <c r="T154" s="168"/>
      <c r="U154" s="168"/>
      <c r="V154" s="168"/>
      <c r="W154" s="168"/>
      <c r="X154" s="168"/>
      <c r="Y154" s="168"/>
      <c r="Z154" s="168"/>
      <c r="AA154" s="168"/>
      <c r="AB154" s="168"/>
    </row>
    <row r="155" spans="1:28" s="16" customFormat="1" outlineLevel="1" x14ac:dyDescent="0.25">
      <c r="A155" s="77" t="s">
        <v>402</v>
      </c>
      <c r="B155" s="70"/>
      <c r="C155" s="70"/>
      <c r="D155" s="83"/>
      <c r="E155" s="1581"/>
      <c r="F155" s="71">
        <f t="shared" si="0"/>
        <v>0</v>
      </c>
      <c r="G155" s="168"/>
      <c r="H155" s="168"/>
      <c r="I155" s="169"/>
      <c r="J155" s="168"/>
      <c r="K155" s="168"/>
      <c r="L155" s="168"/>
      <c r="M155" s="168"/>
      <c r="N155" s="168"/>
      <c r="O155" s="168"/>
      <c r="P155" s="168"/>
      <c r="Q155" s="168"/>
      <c r="R155" s="168"/>
      <c r="S155" s="168"/>
      <c r="T155" s="168"/>
      <c r="U155" s="168"/>
      <c r="V155" s="168"/>
      <c r="W155" s="168"/>
      <c r="X155" s="168"/>
      <c r="Y155" s="168"/>
      <c r="Z155" s="168"/>
      <c r="AA155" s="168"/>
      <c r="AB155" s="168"/>
    </row>
    <row r="156" spans="1:28" s="16" customFormat="1" ht="48.75" customHeight="1" outlineLevel="1" x14ac:dyDescent="0.25">
      <c r="A156" s="77" t="s">
        <v>531</v>
      </c>
      <c r="B156" s="70"/>
      <c r="C156" s="70"/>
      <c r="D156" s="83"/>
      <c r="E156" s="1581"/>
      <c r="F156" s="71">
        <f t="shared" si="0"/>
        <v>0</v>
      </c>
      <c r="G156" s="168"/>
      <c r="H156" s="168"/>
      <c r="I156" s="169"/>
      <c r="J156" s="168"/>
      <c r="K156" s="168"/>
      <c r="L156" s="168"/>
      <c r="M156" s="168"/>
      <c r="N156" s="168"/>
      <c r="O156" s="168"/>
      <c r="P156" s="168"/>
      <c r="Q156" s="168"/>
      <c r="R156" s="168"/>
      <c r="S156" s="168"/>
      <c r="T156" s="168"/>
      <c r="U156" s="168"/>
      <c r="V156" s="168"/>
      <c r="W156" s="168"/>
      <c r="X156" s="168"/>
      <c r="Y156" s="168"/>
      <c r="Z156" s="168"/>
      <c r="AA156" s="168"/>
      <c r="AB156" s="168"/>
    </row>
    <row r="157" spans="1:28" s="16" customFormat="1" ht="31.5" customHeight="1" outlineLevel="1" x14ac:dyDescent="0.25">
      <c r="A157" s="77" t="s">
        <v>532</v>
      </c>
      <c r="B157" s="70"/>
      <c r="C157" s="70"/>
      <c r="D157" s="83"/>
      <c r="E157" s="1581"/>
      <c r="F157" s="71">
        <f t="shared" si="0"/>
        <v>0</v>
      </c>
      <c r="G157" s="168"/>
      <c r="H157" s="168"/>
      <c r="I157" s="169"/>
      <c r="J157" s="168"/>
      <c r="K157" s="168"/>
      <c r="L157" s="168"/>
      <c r="M157" s="168"/>
      <c r="N157" s="168"/>
      <c r="O157" s="168"/>
      <c r="P157" s="168"/>
      <c r="Q157" s="168"/>
      <c r="R157" s="168"/>
      <c r="S157" s="168"/>
      <c r="T157" s="168"/>
      <c r="U157" s="168"/>
      <c r="V157" s="168"/>
      <c r="W157" s="168"/>
      <c r="X157" s="168"/>
      <c r="Y157" s="168"/>
      <c r="Z157" s="168"/>
      <c r="AA157" s="168"/>
      <c r="AB157" s="168"/>
    </row>
    <row r="158" spans="1:28" s="16" customFormat="1" ht="33" customHeight="1" outlineLevel="1" x14ac:dyDescent="0.25">
      <c r="A158" s="77" t="s">
        <v>53</v>
      </c>
      <c r="B158" s="70"/>
      <c r="C158" s="70"/>
      <c r="D158" s="83"/>
      <c r="E158" s="1581"/>
      <c r="F158" s="71">
        <f t="shared" si="0"/>
        <v>0</v>
      </c>
      <c r="G158" s="168"/>
      <c r="H158" s="168"/>
      <c r="I158" s="169"/>
      <c r="J158" s="168"/>
      <c r="K158" s="168"/>
      <c r="L158" s="168"/>
      <c r="M158" s="168"/>
      <c r="N158" s="168"/>
      <c r="O158" s="168"/>
      <c r="P158" s="168"/>
      <c r="Q158" s="168"/>
      <c r="R158" s="168"/>
      <c r="S158" s="168"/>
      <c r="T158" s="168"/>
      <c r="U158" s="168"/>
      <c r="V158" s="168"/>
      <c r="W158" s="168"/>
      <c r="X158" s="168"/>
      <c r="Y158" s="168"/>
      <c r="Z158" s="168"/>
      <c r="AA158" s="168"/>
      <c r="AB158" s="168"/>
    </row>
    <row r="159" spans="1:28" s="16" customFormat="1" ht="49.5" customHeight="1" outlineLevel="1" x14ac:dyDescent="0.25">
      <c r="A159" s="78" t="s">
        <v>417</v>
      </c>
      <c r="B159" s="70"/>
      <c r="C159" s="70"/>
      <c r="D159" s="83"/>
      <c r="E159" s="1581"/>
      <c r="F159" s="71">
        <f t="shared" si="0"/>
        <v>0</v>
      </c>
      <c r="G159" s="168"/>
      <c r="H159" s="168"/>
      <c r="I159" s="169"/>
      <c r="J159" s="168"/>
      <c r="K159" s="168"/>
      <c r="L159" s="168"/>
      <c r="M159" s="168"/>
      <c r="N159" s="168"/>
      <c r="O159" s="168"/>
      <c r="P159" s="168"/>
      <c r="Q159" s="168"/>
      <c r="R159" s="168"/>
      <c r="S159" s="168"/>
      <c r="T159" s="168"/>
      <c r="U159" s="168"/>
      <c r="V159" s="168"/>
      <c r="W159" s="168"/>
      <c r="X159" s="168"/>
      <c r="Y159" s="168"/>
      <c r="Z159" s="168"/>
      <c r="AA159" s="168"/>
      <c r="AB159" s="168"/>
    </row>
    <row r="160" spans="1:28" s="16" customFormat="1" ht="32.25" customHeight="1" outlineLevel="1" x14ac:dyDescent="0.25">
      <c r="A160" s="77" t="s">
        <v>418</v>
      </c>
      <c r="B160" s="70"/>
      <c r="C160" s="70"/>
      <c r="D160" s="83"/>
      <c r="E160" s="1581"/>
      <c r="F160" s="71">
        <f t="shared" si="0"/>
        <v>0</v>
      </c>
      <c r="G160" s="168"/>
      <c r="H160" s="168"/>
      <c r="I160" s="169"/>
      <c r="J160" s="168"/>
      <c r="K160" s="168"/>
      <c r="L160" s="168"/>
      <c r="M160" s="168"/>
      <c r="N160" s="168"/>
      <c r="O160" s="168"/>
      <c r="P160" s="168"/>
      <c r="Q160" s="168"/>
      <c r="R160" s="168"/>
      <c r="S160" s="168"/>
      <c r="T160" s="168"/>
      <c r="U160" s="168"/>
      <c r="V160" s="168"/>
      <c r="W160" s="168"/>
      <c r="X160" s="168"/>
      <c r="Y160" s="168"/>
      <c r="Z160" s="168"/>
      <c r="AA160" s="168"/>
      <c r="AB160" s="168"/>
    </row>
    <row r="161" spans="1:28" s="16" customFormat="1" outlineLevel="1" x14ac:dyDescent="0.25">
      <c r="A161" s="77" t="s">
        <v>413</v>
      </c>
      <c r="B161" s="70"/>
      <c r="C161" s="70"/>
      <c r="D161" s="83"/>
      <c r="E161" s="1581"/>
      <c r="F161" s="71">
        <f t="shared" si="0"/>
        <v>0</v>
      </c>
      <c r="G161" s="168"/>
      <c r="H161" s="168"/>
      <c r="I161" s="169"/>
      <c r="J161" s="168"/>
      <c r="K161" s="168"/>
      <c r="L161" s="168"/>
      <c r="M161" s="168"/>
      <c r="N161" s="168"/>
      <c r="O161" s="168"/>
      <c r="P161" s="168"/>
      <c r="Q161" s="168"/>
      <c r="R161" s="168"/>
      <c r="S161" s="168"/>
      <c r="T161" s="168"/>
      <c r="U161" s="168"/>
      <c r="V161" s="168"/>
      <c r="W161" s="168"/>
      <c r="X161" s="168"/>
      <c r="Y161" s="168"/>
      <c r="Z161" s="168"/>
      <c r="AA161" s="168"/>
      <c r="AB161" s="168"/>
    </row>
    <row r="162" spans="1:28" s="16" customFormat="1" ht="33" customHeight="1" outlineLevel="1" x14ac:dyDescent="0.25">
      <c r="A162" s="77" t="s">
        <v>580</v>
      </c>
      <c r="B162" s="70"/>
      <c r="C162" s="70"/>
      <c r="D162" s="83"/>
      <c r="E162" s="1581"/>
      <c r="F162" s="71">
        <f t="shared" si="0"/>
        <v>0</v>
      </c>
      <c r="G162" s="168"/>
      <c r="H162" s="168"/>
      <c r="I162" s="169"/>
      <c r="J162" s="168"/>
      <c r="K162" s="168"/>
      <c r="L162" s="168"/>
      <c r="M162" s="168"/>
      <c r="N162" s="168"/>
      <c r="O162" s="168"/>
      <c r="P162" s="168"/>
      <c r="Q162" s="168"/>
      <c r="R162" s="168"/>
      <c r="S162" s="168"/>
      <c r="T162" s="168"/>
      <c r="U162" s="168"/>
      <c r="V162" s="168"/>
      <c r="W162" s="168"/>
      <c r="X162" s="168"/>
      <c r="Y162" s="168"/>
      <c r="Z162" s="168"/>
      <c r="AA162" s="168"/>
      <c r="AB162" s="168"/>
    </row>
    <row r="163" spans="1:28" s="16" customFormat="1" ht="51.75" customHeight="1" outlineLevel="1" x14ac:dyDescent="0.25">
      <c r="A163" s="260" t="s">
        <v>635</v>
      </c>
      <c r="B163" s="70"/>
      <c r="C163" s="70"/>
      <c r="D163" s="83"/>
      <c r="E163" s="1581"/>
      <c r="F163" s="71">
        <f t="shared" si="0"/>
        <v>0</v>
      </c>
      <c r="G163" s="168"/>
      <c r="H163" s="168"/>
      <c r="I163" s="169"/>
      <c r="J163" s="168"/>
      <c r="K163" s="168"/>
      <c r="L163" s="168"/>
      <c r="M163" s="168"/>
      <c r="N163" s="168"/>
      <c r="O163" s="168"/>
      <c r="P163" s="168"/>
      <c r="Q163" s="168"/>
      <c r="R163" s="168"/>
      <c r="S163" s="168"/>
      <c r="T163" s="168"/>
      <c r="U163" s="168"/>
      <c r="V163" s="168"/>
      <c r="W163" s="168"/>
      <c r="X163" s="168"/>
      <c r="Y163" s="168"/>
      <c r="Z163" s="168"/>
      <c r="AA163" s="168"/>
      <c r="AB163" s="168"/>
    </row>
    <row r="164" spans="1:28" s="16" customFormat="1" outlineLevel="1" x14ac:dyDescent="0.25">
      <c r="A164" s="77"/>
      <c r="B164" s="70"/>
      <c r="C164" s="70"/>
      <c r="D164" s="83"/>
      <c r="E164" s="1581"/>
      <c r="F164" s="71">
        <f t="shared" si="0"/>
        <v>0</v>
      </c>
      <c r="G164" s="168"/>
      <c r="H164" s="168"/>
      <c r="I164" s="169"/>
      <c r="J164" s="168"/>
      <c r="K164" s="168"/>
      <c r="L164" s="168"/>
      <c r="M164" s="168"/>
      <c r="N164" s="168"/>
      <c r="O164" s="168"/>
      <c r="P164" s="168"/>
      <c r="Q164" s="168"/>
      <c r="R164" s="168"/>
      <c r="S164" s="168"/>
      <c r="T164" s="168"/>
      <c r="U164" s="168"/>
      <c r="V164" s="168"/>
      <c r="W164" s="168"/>
      <c r="X164" s="168"/>
      <c r="Y164" s="168"/>
      <c r="Z164" s="168"/>
      <c r="AA164" s="168"/>
      <c r="AB164" s="168"/>
    </row>
    <row r="165" spans="1:28" s="16" customFormat="1" outlineLevel="1" x14ac:dyDescent="0.25">
      <c r="A165" s="77"/>
      <c r="B165" s="70"/>
      <c r="C165" s="70"/>
      <c r="D165" s="83"/>
      <c r="E165" s="1581"/>
      <c r="F165" s="71">
        <f t="shared" si="0"/>
        <v>0</v>
      </c>
      <c r="G165" s="168"/>
      <c r="H165" s="168"/>
      <c r="I165" s="169"/>
      <c r="J165" s="168"/>
      <c r="K165" s="168"/>
      <c r="L165" s="168"/>
      <c r="M165" s="168"/>
      <c r="N165" s="168"/>
      <c r="O165" s="168"/>
      <c r="P165" s="168"/>
      <c r="Q165" s="168"/>
      <c r="R165" s="168"/>
      <c r="S165" s="168"/>
      <c r="T165" s="168"/>
      <c r="U165" s="168"/>
      <c r="V165" s="168"/>
      <c r="W165" s="168"/>
      <c r="X165" s="168"/>
      <c r="Y165" s="168"/>
      <c r="Z165" s="168"/>
      <c r="AA165" s="168"/>
      <c r="AB165" s="168"/>
    </row>
    <row r="166" spans="1:28" s="16" customFormat="1" outlineLevel="1" x14ac:dyDescent="0.25">
      <c r="A166" s="77"/>
      <c r="B166" s="70"/>
      <c r="C166" s="70"/>
      <c r="D166" s="83"/>
      <c r="E166" s="1581"/>
      <c r="F166" s="71">
        <f t="shared" si="0"/>
        <v>0</v>
      </c>
      <c r="G166" s="168"/>
      <c r="H166" s="168"/>
      <c r="I166" s="169"/>
      <c r="J166" s="168"/>
      <c r="K166" s="168"/>
      <c r="L166" s="168"/>
      <c r="M166" s="168"/>
      <c r="N166" s="168"/>
      <c r="O166" s="168"/>
      <c r="P166" s="168"/>
      <c r="Q166" s="168"/>
      <c r="R166" s="168"/>
      <c r="S166" s="168"/>
      <c r="T166" s="168"/>
      <c r="U166" s="168"/>
      <c r="V166" s="168"/>
      <c r="W166" s="168"/>
      <c r="X166" s="168"/>
      <c r="Y166" s="168"/>
      <c r="Z166" s="168"/>
      <c r="AA166" s="168"/>
      <c r="AB166" s="168"/>
    </row>
    <row r="167" spans="1:28" s="16" customFormat="1" outlineLevel="1" x14ac:dyDescent="0.25">
      <c r="A167" s="77"/>
      <c r="B167" s="70"/>
      <c r="C167" s="70"/>
      <c r="D167" s="83"/>
      <c r="E167" s="1581"/>
      <c r="F167" s="71">
        <f t="shared" si="0"/>
        <v>0</v>
      </c>
      <c r="G167" s="168"/>
      <c r="H167" s="168"/>
      <c r="I167" s="169"/>
      <c r="J167" s="168"/>
      <c r="K167" s="168"/>
      <c r="L167" s="168"/>
      <c r="M167" s="168"/>
      <c r="N167" s="168"/>
      <c r="O167" s="168"/>
      <c r="P167" s="168"/>
      <c r="Q167" s="168"/>
      <c r="R167" s="168"/>
      <c r="S167" s="168"/>
      <c r="T167" s="168"/>
      <c r="U167" s="168"/>
      <c r="V167" s="168"/>
      <c r="W167" s="168"/>
      <c r="X167" s="168"/>
      <c r="Y167" s="168"/>
      <c r="Z167" s="168"/>
      <c r="AA167" s="168"/>
      <c r="AB167" s="168"/>
    </row>
    <row r="168" spans="1:28" s="16" customFormat="1" outlineLevel="1" x14ac:dyDescent="0.25">
      <c r="A168" s="77"/>
      <c r="B168" s="70"/>
      <c r="C168" s="70"/>
      <c r="D168" s="83"/>
      <c r="E168" s="1581"/>
      <c r="F168" s="71">
        <f t="shared" si="0"/>
        <v>0</v>
      </c>
      <c r="G168" s="168"/>
      <c r="H168" s="168"/>
      <c r="I168" s="169"/>
      <c r="J168" s="168"/>
      <c r="K168" s="168"/>
      <c r="L168" s="168"/>
      <c r="M168" s="168"/>
      <c r="N168" s="168"/>
      <c r="O168" s="168"/>
      <c r="P168" s="168"/>
      <c r="Q168" s="168"/>
      <c r="R168" s="168"/>
      <c r="S168" s="168"/>
      <c r="T168" s="168"/>
      <c r="U168" s="168"/>
      <c r="V168" s="168"/>
      <c r="W168" s="168"/>
      <c r="X168" s="168"/>
      <c r="Y168" s="168"/>
      <c r="Z168" s="168"/>
      <c r="AA168" s="168"/>
      <c r="AB168" s="168"/>
    </row>
    <row r="169" spans="1:28" s="16" customFormat="1" outlineLevel="1" x14ac:dyDescent="0.25">
      <c r="A169" s="77"/>
      <c r="B169" s="70"/>
      <c r="C169" s="70"/>
      <c r="D169" s="83"/>
      <c r="E169" s="1581"/>
      <c r="F169" s="71">
        <f t="shared" si="0"/>
        <v>0</v>
      </c>
      <c r="G169" s="168"/>
      <c r="H169" s="168"/>
      <c r="I169" s="169"/>
      <c r="J169" s="168"/>
      <c r="K169" s="168"/>
      <c r="L169" s="168"/>
      <c r="M169" s="168"/>
      <c r="N169" s="168"/>
      <c r="O169" s="168"/>
      <c r="P169" s="168"/>
      <c r="Q169" s="168"/>
      <c r="R169" s="168"/>
      <c r="S169" s="168"/>
      <c r="T169" s="168"/>
      <c r="U169" s="168"/>
      <c r="V169" s="168"/>
      <c r="W169" s="168"/>
      <c r="X169" s="168"/>
      <c r="Y169" s="168"/>
      <c r="Z169" s="168"/>
      <c r="AA169" s="168"/>
      <c r="AB169" s="168"/>
    </row>
    <row r="170" spans="1:28" s="16" customFormat="1" outlineLevel="1" x14ac:dyDescent="0.25">
      <c r="A170" s="77"/>
      <c r="B170" s="70"/>
      <c r="C170" s="70"/>
      <c r="D170" s="83"/>
      <c r="E170" s="1581"/>
      <c r="F170" s="71">
        <f t="shared" si="0"/>
        <v>0</v>
      </c>
      <c r="G170" s="168"/>
      <c r="H170" s="168"/>
      <c r="I170" s="169"/>
      <c r="J170" s="168"/>
      <c r="K170" s="168"/>
      <c r="L170" s="168"/>
      <c r="M170" s="168"/>
      <c r="N170" s="168"/>
      <c r="O170" s="168"/>
      <c r="P170" s="168"/>
      <c r="Q170" s="168"/>
      <c r="R170" s="168"/>
      <c r="S170" s="168"/>
      <c r="T170" s="168"/>
      <c r="U170" s="168"/>
      <c r="V170" s="168"/>
      <c r="W170" s="168"/>
      <c r="X170" s="168"/>
      <c r="Y170" s="168"/>
      <c r="Z170" s="168"/>
      <c r="AA170" s="168"/>
      <c r="AB170" s="168"/>
    </row>
    <row r="171" spans="1:28" s="16" customFormat="1" outlineLevel="1" x14ac:dyDescent="0.25">
      <c r="A171" s="77"/>
      <c r="B171" s="70"/>
      <c r="C171" s="70"/>
      <c r="D171" s="83"/>
      <c r="E171" s="1581"/>
      <c r="F171" s="71">
        <f t="shared" si="0"/>
        <v>0</v>
      </c>
      <c r="G171" s="168"/>
      <c r="H171" s="168"/>
      <c r="I171" s="169"/>
      <c r="J171" s="168"/>
      <c r="K171" s="168"/>
      <c r="L171" s="168"/>
      <c r="M171" s="168"/>
      <c r="N171" s="168"/>
      <c r="O171" s="168"/>
      <c r="P171" s="168"/>
      <c r="Q171" s="168"/>
      <c r="R171" s="168"/>
      <c r="S171" s="168"/>
      <c r="T171" s="168"/>
      <c r="U171" s="168"/>
      <c r="V171" s="168"/>
      <c r="W171" s="168"/>
      <c r="X171" s="168"/>
      <c r="Y171" s="168"/>
      <c r="Z171" s="168"/>
      <c r="AA171" s="168"/>
      <c r="AB171" s="168"/>
    </row>
    <row r="172" spans="1:28" s="16" customFormat="1" outlineLevel="1" x14ac:dyDescent="0.25">
      <c r="A172" s="77"/>
      <c r="B172" s="70"/>
      <c r="C172" s="70"/>
      <c r="D172" s="83"/>
      <c r="E172" s="1581"/>
      <c r="F172" s="71">
        <f t="shared" si="0"/>
        <v>0</v>
      </c>
      <c r="G172" s="168"/>
      <c r="H172" s="168"/>
      <c r="I172" s="169"/>
      <c r="J172" s="168"/>
      <c r="K172" s="168"/>
      <c r="L172" s="168"/>
      <c r="M172" s="168"/>
      <c r="N172" s="168"/>
      <c r="O172" s="168"/>
      <c r="P172" s="168"/>
      <c r="Q172" s="168"/>
      <c r="R172" s="168"/>
      <c r="S172" s="168"/>
      <c r="T172" s="168"/>
      <c r="U172" s="168"/>
      <c r="V172" s="168"/>
      <c r="W172" s="168"/>
      <c r="X172" s="168"/>
      <c r="Y172" s="168"/>
      <c r="Z172" s="168"/>
      <c r="AA172" s="168"/>
      <c r="AB172" s="168"/>
    </row>
    <row r="173" spans="1:28" s="16" customFormat="1" outlineLevel="1" x14ac:dyDescent="0.25">
      <c r="A173" s="77"/>
      <c r="B173" s="70"/>
      <c r="C173" s="70"/>
      <c r="D173" s="83"/>
      <c r="E173" s="1581"/>
      <c r="F173" s="71">
        <f t="shared" si="0"/>
        <v>0</v>
      </c>
      <c r="G173" s="168"/>
      <c r="H173" s="168"/>
      <c r="I173" s="169"/>
      <c r="J173" s="168"/>
      <c r="K173" s="168"/>
      <c r="L173" s="168"/>
      <c r="M173" s="168"/>
      <c r="N173" s="168"/>
      <c r="O173" s="168"/>
      <c r="P173" s="168"/>
      <c r="Q173" s="168"/>
      <c r="R173" s="168"/>
      <c r="S173" s="168"/>
      <c r="T173" s="168"/>
      <c r="U173" s="168"/>
      <c r="V173" s="168"/>
      <c r="W173" s="168"/>
      <c r="X173" s="168"/>
      <c r="Y173" s="168"/>
      <c r="Z173" s="168"/>
      <c r="AA173" s="168"/>
      <c r="AB173" s="168"/>
    </row>
    <row r="174" spans="1:28" s="16" customFormat="1" outlineLevel="1" x14ac:dyDescent="0.25">
      <c r="A174" s="77"/>
      <c r="B174" s="70"/>
      <c r="C174" s="70"/>
      <c r="D174" s="83"/>
      <c r="E174" s="1581"/>
      <c r="F174" s="71">
        <f t="shared" si="0"/>
        <v>0</v>
      </c>
      <c r="G174" s="168"/>
      <c r="H174" s="168"/>
      <c r="I174" s="169"/>
      <c r="J174" s="168"/>
      <c r="K174" s="168"/>
      <c r="L174" s="168"/>
      <c r="M174" s="168"/>
      <c r="N174" s="168"/>
      <c r="O174" s="168"/>
      <c r="P174" s="168"/>
      <c r="Q174" s="168"/>
      <c r="R174" s="168"/>
      <c r="S174" s="168"/>
      <c r="T174" s="168"/>
      <c r="U174" s="168"/>
      <c r="V174" s="168"/>
      <c r="W174" s="168"/>
      <c r="X174" s="168"/>
      <c r="Y174" s="168"/>
      <c r="Z174" s="168"/>
      <c r="AA174" s="168"/>
      <c r="AB174" s="168"/>
    </row>
    <row r="175" spans="1:28" s="16" customFormat="1" outlineLevel="1" x14ac:dyDescent="0.25">
      <c r="A175" s="77"/>
      <c r="B175" s="70"/>
      <c r="C175" s="70"/>
      <c r="D175" s="83"/>
      <c r="E175" s="1581"/>
      <c r="F175" s="71">
        <f t="shared" si="0"/>
        <v>0</v>
      </c>
      <c r="G175" s="168"/>
      <c r="H175" s="168"/>
      <c r="I175" s="169"/>
      <c r="J175" s="168"/>
      <c r="K175" s="168"/>
      <c r="L175" s="168"/>
      <c r="M175" s="168"/>
      <c r="N175" s="168"/>
      <c r="O175" s="168"/>
      <c r="P175" s="168"/>
      <c r="Q175" s="168"/>
      <c r="R175" s="168"/>
      <c r="S175" s="168"/>
      <c r="T175" s="168"/>
      <c r="U175" s="168"/>
      <c r="V175" s="168"/>
      <c r="W175" s="168"/>
      <c r="X175" s="168"/>
      <c r="Y175" s="168"/>
      <c r="Z175" s="168"/>
      <c r="AA175" s="168"/>
      <c r="AB175" s="168"/>
    </row>
    <row r="176" spans="1:28" s="16" customFormat="1" outlineLevel="1" x14ac:dyDescent="0.25">
      <c r="A176" s="77"/>
      <c r="B176" s="70"/>
      <c r="C176" s="70"/>
      <c r="D176" s="83"/>
      <c r="E176" s="1581"/>
      <c r="F176" s="71">
        <f t="shared" si="0"/>
        <v>0</v>
      </c>
      <c r="G176" s="168"/>
      <c r="H176" s="168"/>
      <c r="I176" s="169"/>
      <c r="J176" s="168"/>
      <c r="K176" s="168"/>
      <c r="L176" s="168"/>
      <c r="M176" s="168"/>
      <c r="N176" s="168"/>
      <c r="O176" s="168"/>
      <c r="P176" s="168"/>
      <c r="Q176" s="168"/>
      <c r="R176" s="168"/>
      <c r="S176" s="168"/>
      <c r="T176" s="168"/>
      <c r="U176" s="168"/>
      <c r="V176" s="168"/>
      <c r="W176" s="168"/>
      <c r="X176" s="168"/>
      <c r="Y176" s="168"/>
      <c r="Z176" s="168"/>
      <c r="AA176" s="168"/>
      <c r="AB176" s="168"/>
    </row>
    <row r="177" spans="1:177" s="16" customFormat="1" outlineLevel="1" x14ac:dyDescent="0.25">
      <c r="A177" s="77"/>
      <c r="B177" s="70"/>
      <c r="C177" s="70"/>
      <c r="D177" s="83"/>
      <c r="E177" s="1581"/>
      <c r="F177" s="71">
        <f t="shared" si="0"/>
        <v>0</v>
      </c>
      <c r="G177" s="168"/>
      <c r="H177" s="168"/>
      <c r="I177" s="169"/>
      <c r="J177" s="168"/>
      <c r="K177" s="168"/>
      <c r="L177" s="168"/>
      <c r="M177" s="168"/>
      <c r="N177" s="168"/>
      <c r="O177" s="168"/>
      <c r="P177" s="168"/>
      <c r="Q177" s="168"/>
      <c r="R177" s="168"/>
      <c r="S177" s="168"/>
      <c r="T177" s="168"/>
      <c r="U177" s="168"/>
      <c r="V177" s="168"/>
      <c r="W177" s="168"/>
      <c r="X177" s="168"/>
      <c r="Y177" s="168"/>
      <c r="Z177" s="168"/>
      <c r="AA177" s="168"/>
      <c r="AB177" s="168"/>
    </row>
    <row r="178" spans="1:177" s="16" customFormat="1" outlineLevel="1" x14ac:dyDescent="0.25">
      <c r="A178" s="77"/>
      <c r="B178" s="70"/>
      <c r="C178" s="70"/>
      <c r="D178" s="83"/>
      <c r="E178" s="1581"/>
      <c r="F178" s="71">
        <f t="shared" si="0"/>
        <v>0</v>
      </c>
      <c r="G178" s="168"/>
      <c r="H178" s="168"/>
      <c r="I178" s="169"/>
      <c r="J178" s="168"/>
      <c r="K178" s="168"/>
      <c r="L178" s="168"/>
      <c r="M178" s="168"/>
      <c r="N178" s="168"/>
      <c r="O178" s="168"/>
      <c r="P178" s="168"/>
      <c r="Q178" s="168"/>
      <c r="R178" s="168"/>
      <c r="S178" s="168"/>
      <c r="T178" s="168"/>
      <c r="U178" s="168"/>
      <c r="V178" s="168"/>
      <c r="W178" s="168"/>
      <c r="X178" s="168"/>
      <c r="Y178" s="168"/>
      <c r="Z178" s="168"/>
      <c r="AA178" s="168"/>
      <c r="AB178" s="168"/>
    </row>
    <row r="179" spans="1:177" s="15" customFormat="1" ht="23.25" customHeight="1" x14ac:dyDescent="0.25">
      <c r="A179" s="75" t="s">
        <v>941</v>
      </c>
      <c r="B179" s="86"/>
      <c r="C179" s="86">
        <v>955</v>
      </c>
      <c r="D179" s="83" t="s">
        <v>1804</v>
      </c>
      <c r="E179" s="1575">
        <f>'Раб.таблица 2022'!F195</f>
        <v>0</v>
      </c>
      <c r="F179" s="71">
        <f t="shared" si="0"/>
        <v>0</v>
      </c>
      <c r="G179" s="58"/>
      <c r="H179" s="58"/>
      <c r="I179" s="167"/>
      <c r="J179" s="58"/>
      <c r="K179" s="58"/>
      <c r="L179" s="58"/>
      <c r="M179" s="58"/>
      <c r="N179" s="58"/>
      <c r="O179" s="58"/>
      <c r="P179" s="58"/>
      <c r="Q179" s="58"/>
      <c r="R179" s="58"/>
      <c r="S179" s="58"/>
      <c r="T179" s="58"/>
      <c r="U179" s="58"/>
      <c r="V179" s="58"/>
      <c r="W179" s="58"/>
      <c r="X179" s="58"/>
      <c r="Y179" s="58"/>
      <c r="Z179" s="58"/>
      <c r="AA179" s="58"/>
      <c r="AB179" s="58"/>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row>
    <row r="180" spans="1:177" s="15" customFormat="1" ht="29.25" x14ac:dyDescent="0.25">
      <c r="A180" s="75" t="s">
        <v>40</v>
      </c>
      <c r="B180" s="86"/>
      <c r="C180" s="86">
        <v>956</v>
      </c>
      <c r="D180" s="83" t="s">
        <v>1804</v>
      </c>
      <c r="E180" s="1575">
        <v>0</v>
      </c>
      <c r="F180" s="71">
        <v>0</v>
      </c>
      <c r="G180" s="58"/>
      <c r="H180" s="58"/>
      <c r="I180" s="167"/>
      <c r="J180" s="58"/>
      <c r="K180" s="58"/>
      <c r="L180" s="58"/>
      <c r="M180" s="58"/>
      <c r="N180" s="58"/>
      <c r="O180" s="58"/>
      <c r="P180" s="58"/>
      <c r="Q180" s="58"/>
      <c r="R180" s="58"/>
      <c r="S180" s="58"/>
      <c r="T180" s="58"/>
      <c r="U180" s="58"/>
      <c r="V180" s="58"/>
      <c r="W180" s="58"/>
      <c r="X180" s="58"/>
      <c r="Y180" s="58"/>
      <c r="Z180" s="58"/>
      <c r="AA180" s="58"/>
      <c r="AB180" s="58"/>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row>
    <row r="181" spans="1:177" s="15" customFormat="1" ht="58.5" customHeight="1" x14ac:dyDescent="0.25">
      <c r="A181" s="75" t="s">
        <v>77</v>
      </c>
      <c r="B181" s="86"/>
      <c r="C181" s="86">
        <v>957</v>
      </c>
      <c r="D181" s="83" t="s">
        <v>1804</v>
      </c>
      <c r="E181" s="1575">
        <f>'Раб.таблица 2022'!F197</f>
        <v>0</v>
      </c>
      <c r="F181" s="71">
        <f t="shared" si="0"/>
        <v>0</v>
      </c>
      <c r="G181" s="58"/>
      <c r="H181" s="58"/>
      <c r="I181" s="167"/>
      <c r="J181" s="58"/>
      <c r="K181" s="58"/>
      <c r="L181" s="58"/>
      <c r="M181" s="58"/>
      <c r="N181" s="58"/>
      <c r="O181" s="58"/>
      <c r="P181" s="58"/>
      <c r="Q181" s="58"/>
      <c r="R181" s="58"/>
      <c r="S181" s="58"/>
      <c r="T181" s="58"/>
      <c r="U181" s="58"/>
      <c r="V181" s="58"/>
      <c r="W181" s="58"/>
      <c r="X181" s="58"/>
      <c r="Y181" s="58"/>
      <c r="Z181" s="58"/>
      <c r="AA181" s="58"/>
      <c r="AB181" s="58"/>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row>
    <row r="182" spans="1:177" s="17" customFormat="1" ht="145.5" customHeight="1" collapsed="1" x14ac:dyDescent="0.25">
      <c r="A182" s="265" t="s">
        <v>929</v>
      </c>
      <c r="B182" s="70"/>
      <c r="C182" s="86">
        <v>966</v>
      </c>
      <c r="D182" s="83" t="s">
        <v>1804</v>
      </c>
      <c r="E182" s="1575">
        <v>0</v>
      </c>
      <c r="F182" s="71">
        <f t="shared" si="0"/>
        <v>0</v>
      </c>
      <c r="G182" s="58"/>
      <c r="H182" s="58"/>
      <c r="I182" s="167"/>
      <c r="J182" s="58"/>
      <c r="K182" s="58"/>
      <c r="L182" s="58"/>
      <c r="M182" s="58"/>
      <c r="N182" s="58"/>
      <c r="O182" s="58"/>
      <c r="P182" s="58"/>
      <c r="Q182" s="58"/>
      <c r="R182" s="58"/>
      <c r="S182" s="58"/>
      <c r="T182" s="58"/>
      <c r="U182" s="58"/>
      <c r="V182" s="58"/>
      <c r="W182" s="58"/>
      <c r="X182" s="58"/>
      <c r="Y182" s="58"/>
      <c r="Z182" s="58"/>
      <c r="AA182" s="58"/>
      <c r="AB182" s="58"/>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row>
    <row r="183" spans="1:177" s="15" customFormat="1" ht="72" customHeight="1" x14ac:dyDescent="0.25">
      <c r="A183" s="75" t="s">
        <v>557</v>
      </c>
      <c r="B183" s="86"/>
      <c r="C183" s="86">
        <v>995</v>
      </c>
      <c r="D183" s="83" t="s">
        <v>1804</v>
      </c>
      <c r="E183" s="1575">
        <f>'Раб.таблица 2022'!F199</f>
        <v>373900.00000000006</v>
      </c>
      <c r="F183" s="71">
        <v>0</v>
      </c>
      <c r="G183" s="58"/>
      <c r="H183" s="58"/>
      <c r="I183" s="167"/>
      <c r="J183" s="58"/>
      <c r="K183" s="58"/>
      <c r="L183" s="58"/>
      <c r="M183" s="58"/>
      <c r="N183" s="58"/>
      <c r="O183" s="58"/>
      <c r="P183" s="58"/>
      <c r="Q183" s="58"/>
      <c r="R183" s="58"/>
      <c r="S183" s="58"/>
      <c r="T183" s="58"/>
      <c r="U183" s="58"/>
      <c r="V183" s="58"/>
      <c r="W183" s="58"/>
      <c r="X183" s="58"/>
      <c r="Y183" s="58"/>
      <c r="Z183" s="58"/>
      <c r="AA183" s="58"/>
      <c r="AB183" s="58"/>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row>
    <row r="184" spans="1:177" s="16" customFormat="1" ht="21" customHeight="1" outlineLevel="1" x14ac:dyDescent="0.25">
      <c r="A184" s="79" t="s">
        <v>81</v>
      </c>
      <c r="B184" s="86"/>
      <c r="C184" s="86"/>
      <c r="D184" s="87"/>
      <c r="E184" s="1581"/>
      <c r="F184" s="71">
        <f t="shared" si="0"/>
        <v>0</v>
      </c>
      <c r="G184" s="168"/>
      <c r="H184" s="168"/>
      <c r="I184" s="169"/>
      <c r="J184" s="168"/>
      <c r="K184" s="168"/>
      <c r="L184" s="168"/>
      <c r="M184" s="168"/>
      <c r="N184" s="168"/>
      <c r="O184" s="168"/>
      <c r="P184" s="168"/>
      <c r="Q184" s="168"/>
      <c r="R184" s="168"/>
      <c r="S184" s="168"/>
      <c r="T184" s="168"/>
      <c r="U184" s="168"/>
      <c r="V184" s="168"/>
      <c r="W184" s="168"/>
      <c r="X184" s="168"/>
      <c r="Y184" s="168"/>
      <c r="Z184" s="168"/>
      <c r="AA184" s="168"/>
      <c r="AB184" s="168"/>
    </row>
    <row r="185" spans="1:177" s="16" customFormat="1" ht="21" customHeight="1" outlineLevel="1" x14ac:dyDescent="0.25">
      <c r="A185" s="79" t="s">
        <v>82</v>
      </c>
      <c r="B185" s="86"/>
      <c r="C185" s="86"/>
      <c r="D185" s="87"/>
      <c r="E185" s="1581"/>
      <c r="F185" s="71">
        <f t="shared" si="0"/>
        <v>0</v>
      </c>
      <c r="G185" s="168"/>
      <c r="H185" s="168"/>
      <c r="I185" s="169"/>
      <c r="J185" s="168"/>
      <c r="K185" s="168"/>
      <c r="L185" s="168"/>
      <c r="M185" s="168"/>
      <c r="N185" s="168"/>
      <c r="O185" s="168"/>
      <c r="P185" s="168"/>
      <c r="Q185" s="168"/>
      <c r="R185" s="168"/>
      <c r="S185" s="168"/>
      <c r="T185" s="168"/>
      <c r="U185" s="168"/>
      <c r="V185" s="168"/>
      <c r="W185" s="168"/>
      <c r="X185" s="168"/>
      <c r="Y185" s="168"/>
      <c r="Z185" s="168"/>
      <c r="AA185" s="168"/>
      <c r="AB185" s="168"/>
    </row>
    <row r="186" spans="1:177" s="16" customFormat="1" ht="21" customHeight="1" outlineLevel="1" x14ac:dyDescent="0.25">
      <c r="A186" s="79" t="s">
        <v>83</v>
      </c>
      <c r="B186" s="86"/>
      <c r="C186" s="86"/>
      <c r="D186" s="87"/>
      <c r="E186" s="1581"/>
      <c r="F186" s="71">
        <f t="shared" si="0"/>
        <v>0</v>
      </c>
      <c r="G186" s="168"/>
      <c r="H186" s="168"/>
      <c r="I186" s="169"/>
      <c r="J186" s="168"/>
      <c r="K186" s="168"/>
      <c r="L186" s="168"/>
      <c r="M186" s="168"/>
      <c r="N186" s="168"/>
      <c r="O186" s="168"/>
      <c r="P186" s="168"/>
      <c r="Q186" s="168"/>
      <c r="R186" s="168"/>
      <c r="S186" s="168"/>
      <c r="T186" s="168"/>
      <c r="U186" s="168"/>
      <c r="V186" s="168"/>
      <c r="W186" s="168"/>
      <c r="X186" s="168"/>
      <c r="Y186" s="168"/>
      <c r="Z186" s="168"/>
      <c r="AA186" s="168"/>
      <c r="AB186" s="168"/>
    </row>
    <row r="187" spans="1:177" s="15" customFormat="1" ht="24" customHeight="1" x14ac:dyDescent="0.25">
      <c r="A187" s="75" t="s">
        <v>78</v>
      </c>
      <c r="B187" s="86"/>
      <c r="C187" s="86">
        <v>996</v>
      </c>
      <c r="D187" s="83" t="s">
        <v>1804</v>
      </c>
      <c r="E187" s="1575">
        <v>0</v>
      </c>
      <c r="F187" s="71">
        <f t="shared" si="0"/>
        <v>0</v>
      </c>
      <c r="G187" s="58"/>
      <c r="H187" s="58"/>
      <c r="I187" s="167"/>
      <c r="J187" s="58"/>
      <c r="K187" s="58"/>
      <c r="L187" s="58"/>
      <c r="M187" s="58"/>
      <c r="N187" s="58"/>
      <c r="O187" s="58"/>
      <c r="P187" s="58"/>
      <c r="Q187" s="58"/>
      <c r="R187" s="58"/>
      <c r="S187" s="58"/>
      <c r="T187" s="58"/>
      <c r="U187" s="58"/>
      <c r="V187" s="58"/>
      <c r="W187" s="58"/>
      <c r="X187" s="58"/>
      <c r="Y187" s="58"/>
      <c r="Z187" s="58"/>
      <c r="AA187" s="58"/>
      <c r="AB187" s="58"/>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row>
    <row r="188" spans="1:177" s="17" customFormat="1" ht="24" customHeight="1" x14ac:dyDescent="0.25">
      <c r="A188" s="63" t="s">
        <v>1001</v>
      </c>
      <c r="B188" s="53">
        <v>227</v>
      </c>
      <c r="C188" s="53"/>
      <c r="D188" s="100"/>
      <c r="E188" s="1579">
        <f>E189</f>
        <v>0</v>
      </c>
      <c r="F188" s="48">
        <f>F189</f>
        <v>0</v>
      </c>
      <c r="G188" s="58"/>
      <c r="H188" s="58"/>
      <c r="I188" s="167"/>
      <c r="J188" s="58"/>
      <c r="K188" s="58"/>
      <c r="L188" s="58"/>
      <c r="M188" s="58"/>
      <c r="N188" s="58"/>
      <c r="O188" s="58"/>
      <c r="P188" s="58"/>
      <c r="Q188" s="58"/>
      <c r="R188" s="58"/>
      <c r="S188" s="58"/>
      <c r="T188" s="58"/>
      <c r="U188" s="58"/>
      <c r="V188" s="58"/>
      <c r="W188" s="58"/>
      <c r="X188" s="58"/>
      <c r="Y188" s="58"/>
      <c r="Z188" s="58"/>
      <c r="AA188" s="58"/>
      <c r="AB188" s="58"/>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row>
    <row r="189" spans="1:177" s="15" customFormat="1" ht="51" customHeight="1" x14ac:dyDescent="0.25">
      <c r="A189" s="265" t="s">
        <v>7</v>
      </c>
      <c r="B189" s="70"/>
      <c r="C189" s="86">
        <v>951</v>
      </c>
      <c r="D189" s="83" t="s">
        <v>1804</v>
      </c>
      <c r="E189" s="1575">
        <f>'Раб.таблица 2022'!F205</f>
        <v>0</v>
      </c>
      <c r="F189" s="71">
        <f>E189</f>
        <v>0</v>
      </c>
      <c r="G189" s="58"/>
      <c r="H189" s="58"/>
      <c r="I189" s="167"/>
      <c r="J189" s="58"/>
      <c r="K189" s="58"/>
      <c r="L189" s="58"/>
      <c r="M189" s="58"/>
      <c r="N189" s="58"/>
      <c r="O189" s="58"/>
      <c r="P189" s="58"/>
      <c r="Q189" s="58"/>
      <c r="R189" s="58"/>
      <c r="S189" s="58"/>
      <c r="T189" s="58"/>
      <c r="U189" s="58"/>
      <c r="V189" s="58"/>
      <c r="W189" s="58"/>
      <c r="X189" s="58"/>
      <c r="Y189" s="58"/>
      <c r="Z189" s="58"/>
      <c r="AA189" s="58"/>
      <c r="AB189" s="58"/>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row>
    <row r="190" spans="1:177" s="17" customFormat="1" ht="21" customHeight="1" x14ac:dyDescent="0.25">
      <c r="A190" s="63" t="s">
        <v>544</v>
      </c>
      <c r="B190" s="53">
        <v>260</v>
      </c>
      <c r="C190" s="53"/>
      <c r="D190" s="100"/>
      <c r="E190" s="1579">
        <f>E191</f>
        <v>0</v>
      </c>
      <c r="F190" s="48">
        <f>F191</f>
        <v>0</v>
      </c>
      <c r="G190" s="58"/>
      <c r="H190" s="58"/>
      <c r="I190" s="167"/>
      <c r="J190" s="58"/>
      <c r="K190" s="58"/>
      <c r="L190" s="58"/>
      <c r="M190" s="58"/>
      <c r="N190" s="58"/>
      <c r="O190" s="58"/>
      <c r="P190" s="58"/>
      <c r="Q190" s="58"/>
      <c r="R190" s="58"/>
      <c r="S190" s="58"/>
      <c r="T190" s="58"/>
      <c r="U190" s="58"/>
      <c r="V190" s="58"/>
      <c r="W190" s="58"/>
      <c r="X190" s="58"/>
      <c r="Y190" s="58"/>
      <c r="Z190" s="58"/>
      <c r="AA190" s="58"/>
      <c r="AB190" s="58"/>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row>
    <row r="191" spans="1:177" s="17" customFormat="1" ht="32.25" customHeight="1" x14ac:dyDescent="0.25">
      <c r="A191" s="63" t="s">
        <v>545</v>
      </c>
      <c r="B191" s="53">
        <v>262</v>
      </c>
      <c r="C191" s="53"/>
      <c r="D191" s="100"/>
      <c r="E191" s="1579">
        <f>E192</f>
        <v>0</v>
      </c>
      <c r="F191" s="48">
        <f>F192</f>
        <v>0</v>
      </c>
      <c r="G191" s="58"/>
      <c r="H191" s="58"/>
      <c r="I191" s="167"/>
      <c r="J191" s="58"/>
      <c r="K191" s="58"/>
      <c r="L191" s="58"/>
      <c r="M191" s="58"/>
      <c r="N191" s="58"/>
      <c r="O191" s="58"/>
      <c r="P191" s="58"/>
      <c r="Q191" s="58"/>
      <c r="R191" s="58"/>
      <c r="S191" s="58"/>
      <c r="T191" s="58"/>
      <c r="U191" s="58"/>
      <c r="V191" s="58"/>
      <c r="W191" s="58"/>
      <c r="X191" s="58"/>
      <c r="Y191" s="58"/>
      <c r="Z191" s="58"/>
      <c r="AA191" s="58"/>
      <c r="AB191" s="58"/>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row>
    <row r="192" spans="1:177" s="15" customFormat="1" ht="27" customHeight="1" x14ac:dyDescent="0.25">
      <c r="A192" s="75" t="s">
        <v>539</v>
      </c>
      <c r="B192" s="70"/>
      <c r="C192" s="86">
        <v>993</v>
      </c>
      <c r="D192" s="83" t="s">
        <v>1805</v>
      </c>
      <c r="E192" s="1575"/>
      <c r="F192" s="71">
        <f>E192</f>
        <v>0</v>
      </c>
      <c r="G192" s="58"/>
      <c r="H192" s="58"/>
      <c r="I192" s="167"/>
      <c r="J192" s="58"/>
      <c r="K192" s="58"/>
      <c r="L192" s="58"/>
      <c r="M192" s="58"/>
      <c r="N192" s="58"/>
      <c r="O192" s="58"/>
      <c r="P192" s="58"/>
      <c r="Q192" s="58"/>
      <c r="R192" s="58"/>
      <c r="S192" s="58"/>
      <c r="T192" s="58"/>
      <c r="U192" s="58"/>
      <c r="V192" s="58"/>
      <c r="W192" s="58"/>
      <c r="X192" s="58"/>
      <c r="Y192" s="58"/>
      <c r="Z192" s="58"/>
      <c r="AA192" s="58"/>
      <c r="AB192" s="58"/>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row>
    <row r="193" spans="1:177" s="17" customFormat="1" ht="20.25" customHeight="1" x14ac:dyDescent="0.25">
      <c r="A193" s="63" t="s">
        <v>930</v>
      </c>
      <c r="B193" s="53">
        <v>291</v>
      </c>
      <c r="C193" s="53"/>
      <c r="D193" s="100"/>
      <c r="E193" s="1579">
        <f>E194</f>
        <v>0</v>
      </c>
      <c r="F193" s="48">
        <f>F194</f>
        <v>0</v>
      </c>
      <c r="G193" s="58"/>
      <c r="H193" s="58"/>
      <c r="I193" s="167"/>
      <c r="J193" s="58"/>
      <c r="K193" s="58"/>
      <c r="L193" s="58"/>
      <c r="M193" s="58"/>
      <c r="N193" s="58"/>
      <c r="O193" s="58"/>
      <c r="P193" s="58"/>
      <c r="Q193" s="58"/>
      <c r="R193" s="58"/>
      <c r="S193" s="58"/>
      <c r="T193" s="58"/>
      <c r="U193" s="58"/>
      <c r="V193" s="58"/>
      <c r="W193" s="58"/>
      <c r="X193" s="58"/>
      <c r="Y193" s="58"/>
      <c r="Z193" s="58"/>
      <c r="AA193" s="58"/>
      <c r="AB193" s="58"/>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row>
    <row r="194" spans="1:177" s="15" customFormat="1" ht="131.25" customHeight="1" x14ac:dyDescent="0.25">
      <c r="A194" s="265" t="s">
        <v>937</v>
      </c>
      <c r="B194" s="86"/>
      <c r="C194" s="86">
        <v>967</v>
      </c>
      <c r="D194" s="83" t="s">
        <v>1806</v>
      </c>
      <c r="E194" s="1575">
        <v>0</v>
      </c>
      <c r="F194" s="71">
        <f>E194</f>
        <v>0</v>
      </c>
      <c r="G194" s="58"/>
      <c r="H194" s="58"/>
      <c r="I194" s="167"/>
      <c r="J194" s="58"/>
      <c r="K194" s="58"/>
      <c r="L194" s="58"/>
      <c r="M194" s="58"/>
      <c r="N194" s="58"/>
      <c r="O194" s="58"/>
      <c r="P194" s="58"/>
      <c r="Q194" s="58"/>
      <c r="R194" s="58"/>
      <c r="S194" s="58"/>
      <c r="T194" s="58"/>
      <c r="U194" s="58"/>
      <c r="V194" s="58"/>
      <c r="W194" s="58"/>
      <c r="X194" s="58"/>
      <c r="Y194" s="58"/>
      <c r="Z194" s="58"/>
      <c r="AA194" s="58"/>
      <c r="AB194" s="58"/>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row>
    <row r="195" spans="1:177" s="17" customFormat="1" ht="48.75" customHeight="1" x14ac:dyDescent="0.25">
      <c r="A195" s="63" t="s">
        <v>931</v>
      </c>
      <c r="B195" s="53">
        <v>292</v>
      </c>
      <c r="C195" s="53"/>
      <c r="D195" s="100"/>
      <c r="E195" s="1579">
        <f>E196</f>
        <v>0</v>
      </c>
      <c r="F195" s="48">
        <f>F196</f>
        <v>0</v>
      </c>
      <c r="G195" s="58"/>
      <c r="H195" s="58"/>
      <c r="I195" s="167"/>
      <c r="J195" s="58"/>
      <c r="K195" s="58"/>
      <c r="L195" s="58"/>
      <c r="M195" s="58"/>
      <c r="N195" s="58"/>
      <c r="O195" s="58"/>
      <c r="P195" s="58"/>
      <c r="Q195" s="58"/>
      <c r="R195" s="58"/>
      <c r="S195" s="58"/>
      <c r="T195" s="58"/>
      <c r="U195" s="58"/>
      <c r="V195" s="58"/>
      <c r="W195" s="58"/>
      <c r="X195" s="58"/>
      <c r="Y195" s="58"/>
      <c r="Z195" s="58"/>
      <c r="AA195" s="58"/>
      <c r="AB195" s="58"/>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row>
    <row r="196" spans="1:177" s="15" customFormat="1" ht="131.25" customHeight="1" x14ac:dyDescent="0.25">
      <c r="A196" s="265" t="s">
        <v>938</v>
      </c>
      <c r="B196" s="86"/>
      <c r="C196" s="86">
        <v>968</v>
      </c>
      <c r="D196" s="83" t="s">
        <v>1807</v>
      </c>
      <c r="E196" s="1575">
        <v>0</v>
      </c>
      <c r="F196" s="71">
        <f>E196</f>
        <v>0</v>
      </c>
      <c r="G196" s="58"/>
      <c r="H196" s="58"/>
      <c r="I196" s="167"/>
      <c r="J196" s="58"/>
      <c r="K196" s="58"/>
      <c r="L196" s="58"/>
      <c r="M196" s="58"/>
      <c r="N196" s="58"/>
      <c r="O196" s="58"/>
      <c r="P196" s="58"/>
      <c r="Q196" s="58"/>
      <c r="R196" s="58"/>
      <c r="S196" s="58"/>
      <c r="T196" s="58"/>
      <c r="U196" s="58"/>
      <c r="V196" s="58"/>
      <c r="W196" s="58"/>
      <c r="X196" s="58"/>
      <c r="Y196" s="58"/>
      <c r="Z196" s="58"/>
      <c r="AA196" s="58"/>
      <c r="AB196" s="58"/>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row>
    <row r="197" spans="1:177" s="17" customFormat="1" ht="24" customHeight="1" x14ac:dyDescent="0.25">
      <c r="A197" s="63" t="s">
        <v>932</v>
      </c>
      <c r="B197" s="53">
        <v>295</v>
      </c>
      <c r="C197" s="53"/>
      <c r="D197" s="100"/>
      <c r="E197" s="1579">
        <f>E198</f>
        <v>0</v>
      </c>
      <c r="F197" s="48">
        <f>F198</f>
        <v>0</v>
      </c>
      <c r="G197" s="58"/>
      <c r="H197" s="58"/>
      <c r="I197" s="167"/>
      <c r="J197" s="58"/>
      <c r="K197" s="58"/>
      <c r="L197" s="58"/>
      <c r="M197" s="58"/>
      <c r="N197" s="58"/>
      <c r="O197" s="58"/>
      <c r="P197" s="58"/>
      <c r="Q197" s="58"/>
      <c r="R197" s="58"/>
      <c r="S197" s="58"/>
      <c r="T197" s="58"/>
      <c r="U197" s="58"/>
      <c r="V197" s="58"/>
      <c r="W197" s="58"/>
      <c r="X197" s="58"/>
      <c r="Y197" s="58"/>
      <c r="Z197" s="58"/>
      <c r="AA197" s="58"/>
      <c r="AB197" s="58"/>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row>
    <row r="198" spans="1:177" s="15" customFormat="1" ht="83.25" customHeight="1" x14ac:dyDescent="0.25">
      <c r="A198" s="265" t="s">
        <v>939</v>
      </c>
      <c r="B198" s="86"/>
      <c r="C198" s="469" t="s">
        <v>2</v>
      </c>
      <c r="D198" s="83" t="s">
        <v>1807</v>
      </c>
      <c r="E198" s="1575"/>
      <c r="F198" s="71">
        <f>E198</f>
        <v>0</v>
      </c>
      <c r="G198" s="58"/>
      <c r="H198" s="58"/>
      <c r="I198" s="167"/>
      <c r="J198" s="58"/>
      <c r="K198" s="58"/>
      <c r="L198" s="58"/>
      <c r="M198" s="58"/>
      <c r="N198" s="58"/>
      <c r="O198" s="58"/>
      <c r="P198" s="58"/>
      <c r="Q198" s="58"/>
      <c r="R198" s="58"/>
      <c r="S198" s="58"/>
      <c r="T198" s="58"/>
      <c r="U198" s="58"/>
      <c r="V198" s="58"/>
      <c r="W198" s="58"/>
      <c r="X198" s="58"/>
      <c r="Y198" s="58"/>
      <c r="Z198" s="58"/>
      <c r="AA198" s="58"/>
      <c r="AB198" s="58"/>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row>
    <row r="199" spans="1:177" s="17" customFormat="1" ht="33" customHeight="1" x14ac:dyDescent="0.25">
      <c r="A199" s="63" t="s">
        <v>1005</v>
      </c>
      <c r="B199" s="53">
        <v>296</v>
      </c>
      <c r="C199" s="53"/>
      <c r="D199" s="100"/>
      <c r="E199" s="1579">
        <f>SUM(E200:E200)</f>
        <v>0</v>
      </c>
      <c r="F199" s="48">
        <f>SUM(F200:F200)</f>
        <v>0</v>
      </c>
      <c r="G199" s="58"/>
      <c r="H199" s="58"/>
      <c r="I199" s="167"/>
      <c r="J199" s="58"/>
      <c r="K199" s="58"/>
      <c r="L199" s="58"/>
      <c r="M199" s="58"/>
      <c r="N199" s="58"/>
      <c r="O199" s="58"/>
      <c r="P199" s="58"/>
      <c r="Q199" s="58"/>
      <c r="R199" s="58"/>
      <c r="S199" s="58"/>
      <c r="T199" s="58"/>
      <c r="U199" s="58"/>
      <c r="V199" s="58"/>
      <c r="W199" s="58"/>
      <c r="X199" s="58"/>
      <c r="Y199" s="58"/>
      <c r="Z199" s="58"/>
      <c r="AA199" s="58"/>
      <c r="AB199" s="58"/>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row>
    <row r="200" spans="1:177" s="17" customFormat="1" ht="66" customHeight="1" x14ac:dyDescent="0.25">
      <c r="A200" s="265" t="s">
        <v>940</v>
      </c>
      <c r="B200" s="70"/>
      <c r="C200" s="86">
        <v>964</v>
      </c>
      <c r="D200" s="83" t="s">
        <v>1807</v>
      </c>
      <c r="E200" s="1575"/>
      <c r="F200" s="71">
        <f>E200</f>
        <v>0</v>
      </c>
      <c r="G200" s="58"/>
      <c r="H200" s="58"/>
      <c r="I200" s="167"/>
      <c r="J200" s="58"/>
      <c r="K200" s="58"/>
      <c r="L200" s="58"/>
      <c r="M200" s="58"/>
      <c r="N200" s="58"/>
      <c r="O200" s="58"/>
      <c r="P200" s="58"/>
      <c r="Q200" s="58"/>
      <c r="R200" s="58"/>
      <c r="S200" s="58"/>
      <c r="T200" s="58"/>
      <c r="U200" s="58"/>
      <c r="V200" s="58"/>
      <c r="W200" s="58"/>
      <c r="X200" s="58"/>
      <c r="Y200" s="58"/>
      <c r="Z200" s="58"/>
      <c r="AA200" s="58"/>
      <c r="AB200" s="58"/>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row>
    <row r="201" spans="1:177" s="17" customFormat="1" ht="33.75" customHeight="1" x14ac:dyDescent="0.25">
      <c r="A201" s="63" t="s">
        <v>546</v>
      </c>
      <c r="B201" s="53">
        <v>300</v>
      </c>
      <c r="C201" s="53"/>
      <c r="D201" s="100"/>
      <c r="E201" s="1579">
        <f>E202+E224</f>
        <v>0</v>
      </c>
      <c r="F201" s="48">
        <f>F202+F224</f>
        <v>0</v>
      </c>
      <c r="G201" s="58"/>
      <c r="H201" s="58"/>
      <c r="I201" s="167"/>
      <c r="J201" s="58"/>
      <c r="K201" s="58"/>
      <c r="L201" s="58"/>
      <c r="M201" s="58"/>
      <c r="N201" s="58"/>
      <c r="O201" s="58"/>
      <c r="P201" s="58"/>
      <c r="Q201" s="58"/>
      <c r="R201" s="58"/>
      <c r="S201" s="58"/>
      <c r="T201" s="58"/>
      <c r="U201" s="58"/>
      <c r="V201" s="58"/>
      <c r="W201" s="58"/>
      <c r="X201" s="58"/>
      <c r="Y201" s="58"/>
      <c r="Z201" s="58"/>
      <c r="AA201" s="58"/>
      <c r="AB201" s="58"/>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row>
    <row r="202" spans="1:177" s="17" customFormat="1" ht="33" customHeight="1" x14ac:dyDescent="0.25">
      <c r="A202" s="63" t="s">
        <v>550</v>
      </c>
      <c r="B202" s="53">
        <v>310</v>
      </c>
      <c r="C202" s="53"/>
      <c r="D202" s="100"/>
      <c r="E202" s="1579">
        <f>E203</f>
        <v>0</v>
      </c>
      <c r="F202" s="48">
        <f>F203</f>
        <v>0</v>
      </c>
      <c r="G202" s="58"/>
      <c r="H202" s="58"/>
      <c r="I202" s="167"/>
      <c r="J202" s="58"/>
      <c r="K202" s="58"/>
      <c r="L202" s="58"/>
      <c r="M202" s="58"/>
      <c r="N202" s="58"/>
      <c r="O202" s="58"/>
      <c r="P202" s="58"/>
      <c r="Q202" s="58"/>
      <c r="R202" s="58"/>
      <c r="S202" s="58"/>
      <c r="T202" s="58"/>
      <c r="U202" s="58"/>
      <c r="V202" s="58"/>
      <c r="W202" s="58"/>
      <c r="X202" s="58"/>
      <c r="Y202" s="58"/>
      <c r="Z202" s="58"/>
      <c r="AA202" s="58"/>
      <c r="AB202" s="58"/>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row>
    <row r="203" spans="1:177" s="15" customFormat="1" ht="24.75" customHeight="1" x14ac:dyDescent="0.25">
      <c r="A203" s="75" t="s">
        <v>16</v>
      </c>
      <c r="B203" s="70"/>
      <c r="C203" s="86">
        <v>971</v>
      </c>
      <c r="D203" s="83" t="s">
        <v>1804</v>
      </c>
      <c r="E203" s="1575">
        <v>0</v>
      </c>
      <c r="F203" s="71">
        <f>E203</f>
        <v>0</v>
      </c>
      <c r="G203" s="168"/>
      <c r="H203" s="58"/>
      <c r="I203" s="167"/>
      <c r="J203" s="58"/>
      <c r="K203" s="58"/>
      <c r="L203" s="58"/>
      <c r="M203" s="168"/>
      <c r="N203" s="58"/>
      <c r="O203" s="58"/>
      <c r="P203" s="58"/>
      <c r="Q203" s="168"/>
      <c r="R203" s="58"/>
      <c r="S203" s="58"/>
      <c r="T203" s="58"/>
      <c r="U203" s="58"/>
      <c r="V203" s="168"/>
      <c r="W203" s="168"/>
      <c r="X203" s="58"/>
      <c r="Y203" s="58"/>
      <c r="Z203" s="58"/>
      <c r="AA203" s="168"/>
      <c r="AB203" s="168"/>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row>
    <row r="204" spans="1:177" s="15" customFormat="1" ht="30.75" customHeight="1" outlineLevel="1" x14ac:dyDescent="0.25">
      <c r="A204" s="69" t="s">
        <v>645</v>
      </c>
      <c r="B204" s="70"/>
      <c r="C204" s="86"/>
      <c r="D204" s="83"/>
      <c r="E204" s="1575"/>
      <c r="F204" s="71"/>
      <c r="G204" s="168"/>
      <c r="H204" s="58"/>
      <c r="I204" s="167"/>
      <c r="J204" s="58"/>
      <c r="K204" s="58"/>
      <c r="L204" s="58"/>
      <c r="M204" s="168"/>
      <c r="N204" s="58"/>
      <c r="O204" s="58"/>
      <c r="P204" s="58"/>
      <c r="Q204" s="168"/>
      <c r="R204" s="58"/>
      <c r="S204" s="58"/>
      <c r="T204" s="58"/>
      <c r="U204" s="58"/>
      <c r="V204" s="168"/>
      <c r="W204" s="168"/>
      <c r="X204" s="58"/>
      <c r="Y204" s="58"/>
      <c r="Z204" s="58"/>
      <c r="AA204" s="168"/>
      <c r="AB204" s="168"/>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row>
    <row r="205" spans="1:177" s="15" customFormat="1" ht="18.75" customHeight="1" outlineLevel="1" x14ac:dyDescent="0.25">
      <c r="A205" s="69" t="s">
        <v>438</v>
      </c>
      <c r="B205" s="70"/>
      <c r="C205" s="86"/>
      <c r="D205" s="83"/>
      <c r="E205" s="1575"/>
      <c r="F205" s="71"/>
      <c r="G205" s="168"/>
      <c r="H205" s="58"/>
      <c r="I205" s="167"/>
      <c r="J205" s="58"/>
      <c r="K205" s="58"/>
      <c r="L205" s="58"/>
      <c r="M205" s="168"/>
      <c r="N205" s="58"/>
      <c r="O205" s="58"/>
      <c r="P205" s="58"/>
      <c r="Q205" s="168"/>
      <c r="R205" s="58"/>
      <c r="S205" s="58"/>
      <c r="T205" s="58"/>
      <c r="U205" s="58"/>
      <c r="V205" s="168"/>
      <c r="W205" s="168"/>
      <c r="X205" s="58"/>
      <c r="Y205" s="58"/>
      <c r="Z205" s="58"/>
      <c r="AA205" s="168"/>
      <c r="AB205" s="168"/>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row>
    <row r="206" spans="1:177" s="15" customFormat="1" ht="18.75" customHeight="1" outlineLevel="1" x14ac:dyDescent="0.25">
      <c r="A206" s="69" t="s">
        <v>436</v>
      </c>
      <c r="B206" s="70"/>
      <c r="C206" s="86"/>
      <c r="D206" s="83"/>
      <c r="E206" s="1575"/>
      <c r="F206" s="71"/>
      <c r="G206" s="168"/>
      <c r="H206" s="58"/>
      <c r="I206" s="167"/>
      <c r="J206" s="58"/>
      <c r="K206" s="58"/>
      <c r="L206" s="58"/>
      <c r="M206" s="168"/>
      <c r="N206" s="58"/>
      <c r="O206" s="58"/>
      <c r="P206" s="58"/>
      <c r="Q206" s="168"/>
      <c r="R206" s="58"/>
      <c r="S206" s="58"/>
      <c r="T206" s="58"/>
      <c r="U206" s="58"/>
      <c r="V206" s="168"/>
      <c r="W206" s="168"/>
      <c r="X206" s="58"/>
      <c r="Y206" s="58"/>
      <c r="Z206" s="58"/>
      <c r="AA206" s="168"/>
      <c r="AB206" s="168"/>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row>
    <row r="207" spans="1:177" s="15" customFormat="1" ht="18.75" customHeight="1" outlineLevel="1" x14ac:dyDescent="0.25">
      <c r="A207" s="69" t="s">
        <v>437</v>
      </c>
      <c r="B207" s="70"/>
      <c r="C207" s="86"/>
      <c r="D207" s="83"/>
      <c r="E207" s="1575"/>
      <c r="F207" s="71"/>
      <c r="G207" s="168"/>
      <c r="H207" s="58"/>
      <c r="I207" s="167"/>
      <c r="J207" s="58"/>
      <c r="K207" s="58"/>
      <c r="L207" s="58"/>
      <c r="M207" s="168"/>
      <c r="N207" s="58"/>
      <c r="O207" s="58"/>
      <c r="P207" s="58"/>
      <c r="Q207" s="168"/>
      <c r="R207" s="58"/>
      <c r="S207" s="58"/>
      <c r="T207" s="58"/>
      <c r="U207" s="58"/>
      <c r="V207" s="168"/>
      <c r="W207" s="168"/>
      <c r="X207" s="58"/>
      <c r="Y207" s="58"/>
      <c r="Z207" s="58"/>
      <c r="AA207" s="168"/>
      <c r="AB207" s="168"/>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row>
    <row r="208" spans="1:177" s="15" customFormat="1" ht="30.75" customHeight="1" outlineLevel="1" x14ac:dyDescent="0.25">
      <c r="A208" s="69" t="s">
        <v>591</v>
      </c>
      <c r="B208" s="70"/>
      <c r="C208" s="86"/>
      <c r="D208" s="83"/>
      <c r="E208" s="1575"/>
      <c r="F208" s="71"/>
      <c r="G208" s="168"/>
      <c r="H208" s="58"/>
      <c r="I208" s="167"/>
      <c r="J208" s="58"/>
      <c r="K208" s="58"/>
      <c r="L208" s="58"/>
      <c r="M208" s="168"/>
      <c r="N208" s="58"/>
      <c r="O208" s="58"/>
      <c r="P208" s="58"/>
      <c r="Q208" s="168"/>
      <c r="R208" s="58"/>
      <c r="S208" s="58"/>
      <c r="T208" s="58"/>
      <c r="U208" s="58"/>
      <c r="V208" s="168"/>
      <c r="W208" s="168"/>
      <c r="X208" s="58"/>
      <c r="Y208" s="58"/>
      <c r="Z208" s="58"/>
      <c r="AA208" s="168"/>
      <c r="AB208" s="168"/>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row>
    <row r="209" spans="1:177" s="15" customFormat="1" ht="18.75" customHeight="1" outlineLevel="1" x14ac:dyDescent="0.25">
      <c r="A209" s="69" t="s">
        <v>439</v>
      </c>
      <c r="B209" s="70"/>
      <c r="C209" s="86"/>
      <c r="D209" s="83"/>
      <c r="E209" s="1575"/>
      <c r="F209" s="71"/>
      <c r="G209" s="168"/>
      <c r="H209" s="58"/>
      <c r="I209" s="167"/>
      <c r="J209" s="58"/>
      <c r="K209" s="58"/>
      <c r="L209" s="58"/>
      <c r="M209" s="168"/>
      <c r="N209" s="58"/>
      <c r="O209" s="58"/>
      <c r="P209" s="58"/>
      <c r="Q209" s="168"/>
      <c r="R209" s="58"/>
      <c r="S209" s="58"/>
      <c r="T209" s="58"/>
      <c r="U209" s="58"/>
      <c r="V209" s="168"/>
      <c r="W209" s="168"/>
      <c r="X209" s="58"/>
      <c r="Y209" s="58"/>
      <c r="Z209" s="58"/>
      <c r="AA209" s="168"/>
      <c r="AB209" s="168"/>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row>
    <row r="210" spans="1:177" s="15" customFormat="1" ht="18.75" customHeight="1" outlineLevel="1" x14ac:dyDescent="0.25">
      <c r="A210" s="69" t="s">
        <v>440</v>
      </c>
      <c r="B210" s="70"/>
      <c r="C210" s="86"/>
      <c r="D210" s="83"/>
      <c r="E210" s="1575"/>
      <c r="F210" s="71"/>
      <c r="G210" s="168"/>
      <c r="H210" s="58"/>
      <c r="I210" s="167"/>
      <c r="J210" s="58"/>
      <c r="K210" s="58"/>
      <c r="L210" s="58"/>
      <c r="M210" s="168"/>
      <c r="N210" s="58"/>
      <c r="O210" s="58"/>
      <c r="P210" s="58"/>
      <c r="Q210" s="168"/>
      <c r="R210" s="58"/>
      <c r="S210" s="58"/>
      <c r="T210" s="58"/>
      <c r="U210" s="58"/>
      <c r="V210" s="168"/>
      <c r="W210" s="168"/>
      <c r="X210" s="58"/>
      <c r="Y210" s="58"/>
      <c r="Z210" s="58"/>
      <c r="AA210" s="168"/>
      <c r="AB210" s="168"/>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row>
    <row r="211" spans="1:177" s="15" customFormat="1" ht="18.75" customHeight="1" outlineLevel="1" x14ac:dyDescent="0.25">
      <c r="A211" s="69" t="s">
        <v>441</v>
      </c>
      <c r="B211" s="70"/>
      <c r="C211" s="86"/>
      <c r="D211" s="83"/>
      <c r="E211" s="1575"/>
      <c r="F211" s="71"/>
      <c r="G211" s="168"/>
      <c r="H211" s="58"/>
      <c r="I211" s="167"/>
      <c r="J211" s="58"/>
      <c r="K211" s="58"/>
      <c r="L211" s="58"/>
      <c r="M211" s="168"/>
      <c r="N211" s="58"/>
      <c r="O211" s="58"/>
      <c r="P211" s="58"/>
      <c r="Q211" s="168"/>
      <c r="R211" s="58"/>
      <c r="S211" s="58"/>
      <c r="T211" s="58"/>
      <c r="U211" s="58"/>
      <c r="V211" s="168"/>
      <c r="W211" s="168"/>
      <c r="X211" s="58"/>
      <c r="Y211" s="58"/>
      <c r="Z211" s="58"/>
      <c r="AA211" s="168"/>
      <c r="AB211" s="168"/>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row>
    <row r="212" spans="1:177" s="15" customFormat="1" ht="47.25" customHeight="1" outlineLevel="1" x14ac:dyDescent="0.25">
      <c r="A212" s="69" t="s">
        <v>604</v>
      </c>
      <c r="B212" s="70"/>
      <c r="C212" s="86"/>
      <c r="D212" s="83"/>
      <c r="E212" s="1575"/>
      <c r="F212" s="71"/>
      <c r="G212" s="168"/>
      <c r="H212" s="58"/>
      <c r="I212" s="167"/>
      <c r="J212" s="58"/>
      <c r="K212" s="58"/>
      <c r="L212" s="58"/>
      <c r="M212" s="168"/>
      <c r="N212" s="58"/>
      <c r="O212" s="58"/>
      <c r="P212" s="58"/>
      <c r="Q212" s="168"/>
      <c r="R212" s="58"/>
      <c r="S212" s="58"/>
      <c r="T212" s="58"/>
      <c r="U212" s="58"/>
      <c r="V212" s="168"/>
      <c r="W212" s="168"/>
      <c r="X212" s="58"/>
      <c r="Y212" s="58"/>
      <c r="Z212" s="58"/>
      <c r="AA212" s="168"/>
      <c r="AB212" s="168"/>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row>
    <row r="213" spans="1:177" s="15" customFormat="1" ht="19.5" customHeight="1" outlineLevel="1" x14ac:dyDescent="0.25">
      <c r="A213" s="69" t="s">
        <v>605</v>
      </c>
      <c r="B213" s="70"/>
      <c r="C213" s="86"/>
      <c r="D213" s="83"/>
      <c r="E213" s="1575"/>
      <c r="F213" s="71"/>
      <c r="G213" s="168"/>
      <c r="H213" s="58"/>
      <c r="I213" s="167"/>
      <c r="J213" s="58"/>
      <c r="K213" s="58"/>
      <c r="L213" s="58"/>
      <c r="M213" s="168"/>
      <c r="N213" s="58"/>
      <c r="O213" s="58"/>
      <c r="P213" s="58"/>
      <c r="Q213" s="168"/>
      <c r="R213" s="58"/>
      <c r="S213" s="58"/>
      <c r="T213" s="58"/>
      <c r="U213" s="58"/>
      <c r="V213" s="168"/>
      <c r="W213" s="168"/>
      <c r="X213" s="58"/>
      <c r="Y213" s="58"/>
      <c r="Z213" s="58"/>
      <c r="AA213" s="168"/>
      <c r="AB213" s="168"/>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c r="FO213" s="16"/>
      <c r="FP213" s="16"/>
      <c r="FQ213" s="16"/>
      <c r="FR213" s="16"/>
      <c r="FS213" s="16"/>
      <c r="FT213" s="16"/>
      <c r="FU213" s="16"/>
    </row>
    <row r="214" spans="1:177" s="15" customFormat="1" ht="32.25" customHeight="1" outlineLevel="1" x14ac:dyDescent="0.25">
      <c r="A214" s="264" t="s">
        <v>646</v>
      </c>
      <c r="B214" s="70"/>
      <c r="C214" s="86"/>
      <c r="D214" s="83"/>
      <c r="E214" s="1575"/>
      <c r="F214" s="71"/>
      <c r="G214" s="168"/>
      <c r="H214" s="58"/>
      <c r="I214" s="167"/>
      <c r="J214" s="58"/>
      <c r="K214" s="58"/>
      <c r="L214" s="58"/>
      <c r="M214" s="168"/>
      <c r="N214" s="58"/>
      <c r="O214" s="58"/>
      <c r="P214" s="58"/>
      <c r="Q214" s="168"/>
      <c r="R214" s="58"/>
      <c r="S214" s="58"/>
      <c r="T214" s="58"/>
      <c r="U214" s="58"/>
      <c r="V214" s="168"/>
      <c r="W214" s="168"/>
      <c r="X214" s="58"/>
      <c r="Y214" s="58"/>
      <c r="Z214" s="58"/>
      <c r="AA214" s="168"/>
      <c r="AB214" s="168"/>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row>
    <row r="215" spans="1:177" s="15" customFormat="1" ht="15" customHeight="1" outlineLevel="1" x14ac:dyDescent="0.25">
      <c r="A215" s="75"/>
      <c r="B215" s="70"/>
      <c r="C215" s="86"/>
      <c r="D215" s="83"/>
      <c r="E215" s="1575"/>
      <c r="F215" s="71"/>
      <c r="G215" s="168"/>
      <c r="H215" s="58"/>
      <c r="I215" s="167"/>
      <c r="J215" s="58"/>
      <c r="K215" s="58"/>
      <c r="L215" s="58"/>
      <c r="M215" s="168"/>
      <c r="N215" s="58"/>
      <c r="O215" s="58"/>
      <c r="P215" s="58"/>
      <c r="Q215" s="168"/>
      <c r="R215" s="58"/>
      <c r="S215" s="58"/>
      <c r="T215" s="58"/>
      <c r="U215" s="58"/>
      <c r="V215" s="168"/>
      <c r="W215" s="168"/>
      <c r="X215" s="58"/>
      <c r="Y215" s="58"/>
      <c r="Z215" s="58"/>
      <c r="AA215" s="168"/>
      <c r="AB215" s="168"/>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c r="FO215" s="16"/>
      <c r="FP215" s="16"/>
      <c r="FQ215" s="16"/>
      <c r="FR215" s="16"/>
      <c r="FS215" s="16"/>
      <c r="FT215" s="16"/>
      <c r="FU215" s="16"/>
    </row>
    <row r="216" spans="1:177" s="15" customFormat="1" ht="15" customHeight="1" outlineLevel="1" x14ac:dyDescent="0.25">
      <c r="A216" s="75"/>
      <c r="B216" s="70"/>
      <c r="C216" s="86"/>
      <c r="D216" s="83"/>
      <c r="E216" s="1575"/>
      <c r="F216" s="71"/>
      <c r="G216" s="168"/>
      <c r="H216" s="58"/>
      <c r="I216" s="167"/>
      <c r="J216" s="58"/>
      <c r="K216" s="58"/>
      <c r="L216" s="58"/>
      <c r="M216" s="168"/>
      <c r="N216" s="58"/>
      <c r="O216" s="58"/>
      <c r="P216" s="58"/>
      <c r="Q216" s="168"/>
      <c r="R216" s="58"/>
      <c r="S216" s="58"/>
      <c r="T216" s="58"/>
      <c r="U216" s="58"/>
      <c r="V216" s="168"/>
      <c r="W216" s="168"/>
      <c r="X216" s="58"/>
      <c r="Y216" s="58"/>
      <c r="Z216" s="58"/>
      <c r="AA216" s="168"/>
      <c r="AB216" s="168"/>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c r="FM216" s="16"/>
      <c r="FN216" s="16"/>
      <c r="FO216" s="16"/>
      <c r="FP216" s="16"/>
      <c r="FQ216" s="16"/>
      <c r="FR216" s="16"/>
      <c r="FS216" s="16"/>
      <c r="FT216" s="16"/>
      <c r="FU216" s="16"/>
    </row>
    <row r="217" spans="1:177" s="15" customFormat="1" ht="15" customHeight="1" outlineLevel="1" x14ac:dyDescent="0.25">
      <c r="A217" s="75"/>
      <c r="B217" s="70"/>
      <c r="C217" s="86"/>
      <c r="D217" s="83"/>
      <c r="E217" s="1575"/>
      <c r="F217" s="71"/>
      <c r="G217" s="168"/>
      <c r="H217" s="58"/>
      <c r="I217" s="167"/>
      <c r="J217" s="58"/>
      <c r="K217" s="58"/>
      <c r="L217" s="58"/>
      <c r="M217" s="168"/>
      <c r="N217" s="58"/>
      <c r="O217" s="58"/>
      <c r="P217" s="58"/>
      <c r="Q217" s="168"/>
      <c r="R217" s="58"/>
      <c r="S217" s="58"/>
      <c r="T217" s="58"/>
      <c r="U217" s="58"/>
      <c r="V217" s="168"/>
      <c r="W217" s="168"/>
      <c r="X217" s="58"/>
      <c r="Y217" s="58"/>
      <c r="Z217" s="58"/>
      <c r="AA217" s="168"/>
      <c r="AB217" s="168"/>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c r="FD217" s="16"/>
      <c r="FE217" s="16"/>
      <c r="FF217" s="16"/>
      <c r="FG217" s="16"/>
      <c r="FH217" s="16"/>
      <c r="FI217" s="16"/>
      <c r="FJ217" s="16"/>
      <c r="FK217" s="16"/>
      <c r="FL217" s="16"/>
      <c r="FM217" s="16"/>
      <c r="FN217" s="16"/>
      <c r="FO217" s="16"/>
      <c r="FP217" s="16"/>
      <c r="FQ217" s="16"/>
      <c r="FR217" s="16"/>
      <c r="FS217" s="16"/>
      <c r="FT217" s="16"/>
      <c r="FU217" s="16"/>
    </row>
    <row r="218" spans="1:177" s="15" customFormat="1" ht="15" customHeight="1" outlineLevel="1" x14ac:dyDescent="0.25">
      <c r="A218" s="75"/>
      <c r="B218" s="70"/>
      <c r="C218" s="86"/>
      <c r="D218" s="83"/>
      <c r="E218" s="1575"/>
      <c r="F218" s="71"/>
      <c r="G218" s="168"/>
      <c r="H218" s="58"/>
      <c r="I218" s="167"/>
      <c r="J218" s="58"/>
      <c r="K218" s="58"/>
      <c r="L218" s="58"/>
      <c r="M218" s="168"/>
      <c r="N218" s="58"/>
      <c r="O218" s="58"/>
      <c r="P218" s="58"/>
      <c r="Q218" s="168"/>
      <c r="R218" s="58"/>
      <c r="S218" s="58"/>
      <c r="T218" s="58"/>
      <c r="U218" s="58"/>
      <c r="V218" s="168"/>
      <c r="W218" s="168"/>
      <c r="X218" s="58"/>
      <c r="Y218" s="58"/>
      <c r="Z218" s="58"/>
      <c r="AA218" s="168"/>
      <c r="AB218" s="168"/>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c r="FD218" s="16"/>
      <c r="FE218" s="16"/>
      <c r="FF218" s="16"/>
      <c r="FG218" s="16"/>
      <c r="FH218" s="16"/>
      <c r="FI218" s="16"/>
      <c r="FJ218" s="16"/>
      <c r="FK218" s="16"/>
      <c r="FL218" s="16"/>
      <c r="FM218" s="16"/>
      <c r="FN218" s="16"/>
      <c r="FO218" s="16"/>
      <c r="FP218" s="16"/>
      <c r="FQ218" s="16"/>
      <c r="FR218" s="16"/>
      <c r="FS218" s="16"/>
      <c r="FT218" s="16"/>
      <c r="FU218" s="16"/>
    </row>
    <row r="219" spans="1:177" s="15" customFormat="1" ht="15" customHeight="1" outlineLevel="1" x14ac:dyDescent="0.25">
      <c r="A219" s="75"/>
      <c r="B219" s="70"/>
      <c r="C219" s="86"/>
      <c r="D219" s="83"/>
      <c r="E219" s="1575"/>
      <c r="F219" s="71"/>
      <c r="G219" s="168"/>
      <c r="H219" s="58"/>
      <c r="I219" s="167"/>
      <c r="J219" s="58"/>
      <c r="K219" s="58"/>
      <c r="L219" s="58"/>
      <c r="M219" s="168"/>
      <c r="N219" s="58"/>
      <c r="O219" s="58"/>
      <c r="P219" s="58"/>
      <c r="Q219" s="168"/>
      <c r="R219" s="58"/>
      <c r="S219" s="58"/>
      <c r="T219" s="58"/>
      <c r="U219" s="58"/>
      <c r="V219" s="168"/>
      <c r="W219" s="168"/>
      <c r="X219" s="58"/>
      <c r="Y219" s="58"/>
      <c r="Z219" s="58"/>
      <c r="AA219" s="168"/>
      <c r="AB219" s="168"/>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c r="FM219" s="16"/>
      <c r="FN219" s="16"/>
      <c r="FO219" s="16"/>
      <c r="FP219" s="16"/>
      <c r="FQ219" s="16"/>
      <c r="FR219" s="16"/>
      <c r="FS219" s="16"/>
      <c r="FT219" s="16"/>
      <c r="FU219" s="16"/>
    </row>
    <row r="220" spans="1:177" s="15" customFormat="1" ht="15" customHeight="1" outlineLevel="1" x14ac:dyDescent="0.25">
      <c r="A220" s="75"/>
      <c r="B220" s="70"/>
      <c r="C220" s="86"/>
      <c r="D220" s="83"/>
      <c r="E220" s="1575"/>
      <c r="F220" s="71"/>
      <c r="G220" s="168"/>
      <c r="H220" s="58"/>
      <c r="I220" s="167"/>
      <c r="J220" s="58"/>
      <c r="K220" s="58"/>
      <c r="L220" s="58"/>
      <c r="M220" s="168"/>
      <c r="N220" s="58"/>
      <c r="O220" s="58"/>
      <c r="P220" s="58"/>
      <c r="Q220" s="168"/>
      <c r="R220" s="58"/>
      <c r="S220" s="58"/>
      <c r="T220" s="58"/>
      <c r="U220" s="58"/>
      <c r="V220" s="168"/>
      <c r="W220" s="168"/>
      <c r="X220" s="58"/>
      <c r="Y220" s="58"/>
      <c r="Z220" s="58"/>
      <c r="AA220" s="168"/>
      <c r="AB220" s="168"/>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c r="FO220" s="16"/>
      <c r="FP220" s="16"/>
      <c r="FQ220" s="16"/>
      <c r="FR220" s="16"/>
      <c r="FS220" s="16"/>
      <c r="FT220" s="16"/>
      <c r="FU220" s="16"/>
    </row>
    <row r="221" spans="1:177" s="15" customFormat="1" ht="15" customHeight="1" outlineLevel="1" x14ac:dyDescent="0.25">
      <c r="A221" s="75"/>
      <c r="B221" s="70"/>
      <c r="C221" s="86"/>
      <c r="D221" s="83"/>
      <c r="E221" s="1575"/>
      <c r="F221" s="71"/>
      <c r="G221" s="168"/>
      <c r="H221" s="58"/>
      <c r="I221" s="167"/>
      <c r="J221" s="58"/>
      <c r="K221" s="58"/>
      <c r="L221" s="58"/>
      <c r="M221" s="168"/>
      <c r="N221" s="58"/>
      <c r="O221" s="58"/>
      <c r="P221" s="58"/>
      <c r="Q221" s="168"/>
      <c r="R221" s="58"/>
      <c r="S221" s="58"/>
      <c r="T221" s="58"/>
      <c r="U221" s="58"/>
      <c r="V221" s="168"/>
      <c r="W221" s="168"/>
      <c r="X221" s="58"/>
      <c r="Y221" s="58"/>
      <c r="Z221" s="58"/>
      <c r="AA221" s="168"/>
      <c r="AB221" s="168"/>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c r="FM221" s="16"/>
      <c r="FN221" s="16"/>
      <c r="FO221" s="16"/>
      <c r="FP221" s="16"/>
      <c r="FQ221" s="16"/>
      <c r="FR221" s="16"/>
      <c r="FS221" s="16"/>
      <c r="FT221" s="16"/>
      <c r="FU221" s="16"/>
    </row>
    <row r="222" spans="1:177" s="15" customFormat="1" ht="15" customHeight="1" outlineLevel="1" x14ac:dyDescent="0.25">
      <c r="A222" s="75"/>
      <c r="B222" s="70"/>
      <c r="C222" s="86"/>
      <c r="D222" s="83"/>
      <c r="E222" s="1575"/>
      <c r="F222" s="71"/>
      <c r="G222" s="168"/>
      <c r="H222" s="58"/>
      <c r="I222" s="167"/>
      <c r="J222" s="58"/>
      <c r="K222" s="58"/>
      <c r="L222" s="58"/>
      <c r="M222" s="168"/>
      <c r="N222" s="58"/>
      <c r="O222" s="58"/>
      <c r="P222" s="58"/>
      <c r="Q222" s="168"/>
      <c r="R222" s="58"/>
      <c r="S222" s="58"/>
      <c r="T222" s="58"/>
      <c r="U222" s="58"/>
      <c r="V222" s="168"/>
      <c r="W222" s="168"/>
      <c r="X222" s="58"/>
      <c r="Y222" s="58"/>
      <c r="Z222" s="58"/>
      <c r="AA222" s="168"/>
      <c r="AB222" s="168"/>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c r="FM222" s="16"/>
      <c r="FN222" s="16"/>
      <c r="FO222" s="16"/>
      <c r="FP222" s="16"/>
      <c r="FQ222" s="16"/>
      <c r="FR222" s="16"/>
      <c r="FS222" s="16"/>
      <c r="FT222" s="16"/>
      <c r="FU222" s="16"/>
    </row>
    <row r="223" spans="1:177" s="15" customFormat="1" ht="15" customHeight="1" outlineLevel="1" x14ac:dyDescent="0.25">
      <c r="A223" s="75"/>
      <c r="B223" s="70"/>
      <c r="C223" s="86"/>
      <c r="D223" s="83"/>
      <c r="E223" s="1575"/>
      <c r="F223" s="71"/>
      <c r="G223" s="168"/>
      <c r="H223" s="58"/>
      <c r="I223" s="167"/>
      <c r="J223" s="58"/>
      <c r="K223" s="58"/>
      <c r="L223" s="58"/>
      <c r="M223" s="168"/>
      <c r="N223" s="58"/>
      <c r="O223" s="58"/>
      <c r="P223" s="58"/>
      <c r="Q223" s="168"/>
      <c r="R223" s="58"/>
      <c r="S223" s="58"/>
      <c r="T223" s="58"/>
      <c r="U223" s="58"/>
      <c r="V223" s="168"/>
      <c r="W223" s="168"/>
      <c r="X223" s="58"/>
      <c r="Y223" s="58"/>
      <c r="Z223" s="58"/>
      <c r="AA223" s="168"/>
      <c r="AB223" s="168"/>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row>
    <row r="224" spans="1:177" s="17" customFormat="1" ht="31.5" customHeight="1" x14ac:dyDescent="0.25">
      <c r="A224" s="63" t="s">
        <v>547</v>
      </c>
      <c r="B224" s="53">
        <v>340</v>
      </c>
      <c r="C224" s="53"/>
      <c r="D224" s="100"/>
      <c r="E224" s="1579">
        <f>SUM(E225,E249,E250,E251,,E264,E265,E240)</f>
        <v>0</v>
      </c>
      <c r="F224" s="48">
        <f>SUM(F225,F249,F250,F251,,F264,F265,F240)</f>
        <v>0</v>
      </c>
      <c r="G224" s="58"/>
      <c r="H224" s="58"/>
      <c r="I224" s="167"/>
      <c r="J224" s="58"/>
      <c r="K224" s="58"/>
      <c r="L224" s="58"/>
      <c r="M224" s="58"/>
      <c r="N224" s="58"/>
      <c r="O224" s="58"/>
      <c r="P224" s="58"/>
      <c r="Q224" s="58"/>
      <c r="R224" s="58"/>
      <c r="S224" s="58"/>
      <c r="T224" s="58"/>
      <c r="U224" s="58"/>
      <c r="V224" s="58"/>
      <c r="W224" s="58"/>
      <c r="X224" s="58"/>
      <c r="Y224" s="58"/>
      <c r="Z224" s="58"/>
      <c r="AA224" s="58"/>
      <c r="AB224" s="58"/>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c r="DZ224" s="40"/>
      <c r="EA224" s="40"/>
      <c r="EB224" s="40"/>
      <c r="EC224" s="40"/>
      <c r="ED224" s="40"/>
      <c r="EE224" s="40"/>
      <c r="EF224" s="40"/>
      <c r="EG224" s="40"/>
      <c r="EH224" s="40"/>
      <c r="EI224" s="40"/>
      <c r="EJ224" s="40"/>
      <c r="EK224" s="40"/>
      <c r="EL224" s="40"/>
      <c r="EM224" s="40"/>
      <c r="EN224" s="40"/>
      <c r="EO224" s="40"/>
      <c r="EP224" s="40"/>
      <c r="EQ224" s="40"/>
      <c r="ER224" s="40"/>
      <c r="ES224" s="40"/>
      <c r="ET224" s="40"/>
      <c r="EU224" s="40"/>
      <c r="EV224" s="40"/>
      <c r="EW224" s="40"/>
      <c r="EX224" s="40"/>
      <c r="EY224" s="40"/>
      <c r="EZ224" s="40"/>
      <c r="FA224" s="40"/>
      <c r="FB224" s="40"/>
      <c r="FC224" s="40"/>
      <c r="FD224" s="40"/>
      <c r="FE224" s="40"/>
      <c r="FF224" s="40"/>
      <c r="FG224" s="40"/>
      <c r="FH224" s="40"/>
      <c r="FI224" s="40"/>
      <c r="FJ224" s="40"/>
      <c r="FK224" s="40"/>
      <c r="FL224" s="40"/>
      <c r="FM224" s="40"/>
      <c r="FN224" s="40"/>
      <c r="FO224" s="40"/>
      <c r="FP224" s="40"/>
      <c r="FQ224" s="40"/>
      <c r="FR224" s="40"/>
      <c r="FS224" s="40"/>
      <c r="FT224" s="40"/>
      <c r="FU224" s="40"/>
    </row>
    <row r="225" spans="1:177" s="15" customFormat="1" ht="24.75" customHeight="1" x14ac:dyDescent="0.25">
      <c r="A225" s="75" t="s">
        <v>1</v>
      </c>
      <c r="B225" s="86">
        <v>346</v>
      </c>
      <c r="C225" s="86">
        <v>981</v>
      </c>
      <c r="D225" s="83" t="s">
        <v>1804</v>
      </c>
      <c r="E225" s="1575">
        <v>0</v>
      </c>
      <c r="F225" s="71">
        <v>0</v>
      </c>
      <c r="G225" s="58"/>
      <c r="H225" s="58"/>
      <c r="I225" s="167"/>
      <c r="J225" s="58"/>
      <c r="K225" s="58"/>
      <c r="L225" s="58"/>
      <c r="M225" s="58"/>
      <c r="N225" s="58"/>
      <c r="O225" s="58"/>
      <c r="P225" s="58"/>
      <c r="Q225" s="58"/>
      <c r="R225" s="58"/>
      <c r="S225" s="58"/>
      <c r="T225" s="58"/>
      <c r="U225" s="58"/>
      <c r="V225" s="58"/>
      <c r="W225" s="58"/>
      <c r="X225" s="58"/>
      <c r="Y225" s="58"/>
      <c r="Z225" s="58"/>
      <c r="AA225" s="58"/>
      <c r="AB225" s="58"/>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row>
    <row r="226" spans="1:177" s="15" customFormat="1" ht="19.5" customHeight="1" outlineLevel="1" x14ac:dyDescent="0.25">
      <c r="A226" s="69" t="s">
        <v>427</v>
      </c>
      <c r="B226" s="86"/>
      <c r="C226" s="86"/>
      <c r="D226" s="83"/>
      <c r="E226" s="1575"/>
      <c r="F226" s="71"/>
      <c r="G226" s="58"/>
      <c r="H226" s="58"/>
      <c r="I226" s="167"/>
      <c r="J226" s="58"/>
      <c r="K226" s="58"/>
      <c r="L226" s="58"/>
      <c r="M226" s="58"/>
      <c r="N226" s="58"/>
      <c r="O226" s="58"/>
      <c r="P226" s="58"/>
      <c r="Q226" s="58"/>
      <c r="R226" s="58"/>
      <c r="S226" s="58"/>
      <c r="T226" s="58"/>
      <c r="U226" s="58"/>
      <c r="V226" s="58"/>
      <c r="W226" s="58"/>
      <c r="X226" s="58"/>
      <c r="Y226" s="58"/>
      <c r="Z226" s="58"/>
      <c r="AA226" s="58"/>
      <c r="AB226" s="58"/>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row>
    <row r="227" spans="1:177" s="15" customFormat="1" ht="19.5" customHeight="1" outlineLevel="1" x14ac:dyDescent="0.25">
      <c r="A227" s="69" t="s">
        <v>428</v>
      </c>
      <c r="B227" s="86"/>
      <c r="C227" s="86"/>
      <c r="D227" s="83"/>
      <c r="E227" s="1575"/>
      <c r="F227" s="71"/>
      <c r="G227" s="58"/>
      <c r="H227" s="58"/>
      <c r="I227" s="167"/>
      <c r="J227" s="58"/>
      <c r="K227" s="58"/>
      <c r="L227" s="58"/>
      <c r="M227" s="58"/>
      <c r="N227" s="58"/>
      <c r="O227" s="58"/>
      <c r="P227" s="58"/>
      <c r="Q227" s="58"/>
      <c r="R227" s="58"/>
      <c r="S227" s="58"/>
      <c r="T227" s="58"/>
      <c r="U227" s="58"/>
      <c r="V227" s="58"/>
      <c r="W227" s="58"/>
      <c r="X227" s="58"/>
      <c r="Y227" s="58"/>
      <c r="Z227" s="58"/>
      <c r="AA227" s="58"/>
      <c r="AB227" s="58"/>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16"/>
      <c r="FE227" s="16"/>
      <c r="FF227" s="16"/>
      <c r="FG227" s="16"/>
      <c r="FH227" s="16"/>
      <c r="FI227" s="16"/>
      <c r="FJ227" s="16"/>
      <c r="FK227" s="16"/>
      <c r="FL227" s="16"/>
      <c r="FM227" s="16"/>
      <c r="FN227" s="16"/>
      <c r="FO227" s="16"/>
      <c r="FP227" s="16"/>
      <c r="FQ227" s="16"/>
      <c r="FR227" s="16"/>
      <c r="FS227" s="16"/>
      <c r="FT227" s="16"/>
      <c r="FU227" s="16"/>
    </row>
    <row r="228" spans="1:177" s="15" customFormat="1" ht="19.5" customHeight="1" outlineLevel="1" x14ac:dyDescent="0.25">
      <c r="A228" s="69" t="s">
        <v>429</v>
      </c>
      <c r="B228" s="86"/>
      <c r="C228" s="86"/>
      <c r="D228" s="83"/>
      <c r="E228" s="1575"/>
      <c r="F228" s="71"/>
      <c r="G228" s="58"/>
      <c r="H228" s="58"/>
      <c r="I228" s="167"/>
      <c r="J228" s="58"/>
      <c r="K228" s="58"/>
      <c r="L228" s="58"/>
      <c r="M228" s="58"/>
      <c r="N228" s="58"/>
      <c r="O228" s="58"/>
      <c r="P228" s="58"/>
      <c r="Q228" s="58"/>
      <c r="R228" s="58"/>
      <c r="S228" s="58"/>
      <c r="T228" s="58"/>
      <c r="U228" s="58"/>
      <c r="V228" s="58"/>
      <c r="W228" s="58"/>
      <c r="X228" s="58"/>
      <c r="Y228" s="58"/>
      <c r="Z228" s="58"/>
      <c r="AA228" s="58"/>
      <c r="AB228" s="58"/>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row>
    <row r="229" spans="1:177" s="15" customFormat="1" ht="19.5" customHeight="1" outlineLevel="1" x14ac:dyDescent="0.25">
      <c r="A229" s="69" t="s">
        <v>430</v>
      </c>
      <c r="B229" s="86"/>
      <c r="C229" s="86"/>
      <c r="D229" s="83"/>
      <c r="E229" s="1575"/>
      <c r="F229" s="71"/>
      <c r="G229" s="58"/>
      <c r="H229" s="58"/>
      <c r="I229" s="167"/>
      <c r="J229" s="58"/>
      <c r="K229" s="58"/>
      <c r="L229" s="58"/>
      <c r="M229" s="58"/>
      <c r="N229" s="58"/>
      <c r="O229" s="58"/>
      <c r="P229" s="58"/>
      <c r="Q229" s="58"/>
      <c r="R229" s="58"/>
      <c r="S229" s="58"/>
      <c r="T229" s="58"/>
      <c r="U229" s="58"/>
      <c r="V229" s="58"/>
      <c r="W229" s="58"/>
      <c r="X229" s="58"/>
      <c r="Y229" s="58"/>
      <c r="Z229" s="58"/>
      <c r="AA229" s="58"/>
      <c r="AB229" s="58"/>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c r="FO229" s="16"/>
      <c r="FP229" s="16"/>
      <c r="FQ229" s="16"/>
      <c r="FR229" s="16"/>
      <c r="FS229" s="16"/>
      <c r="FT229" s="16"/>
      <c r="FU229" s="16"/>
    </row>
    <row r="230" spans="1:177" s="15" customFormat="1" ht="19.5" customHeight="1" outlineLevel="1" x14ac:dyDescent="0.25">
      <c r="A230" s="69" t="s">
        <v>607</v>
      </c>
      <c r="B230" s="86"/>
      <c r="C230" s="86"/>
      <c r="D230" s="83"/>
      <c r="E230" s="1575"/>
      <c r="F230" s="71"/>
      <c r="G230" s="58"/>
      <c r="H230" s="58"/>
      <c r="I230" s="167"/>
      <c r="J230" s="58"/>
      <c r="K230" s="58"/>
      <c r="L230" s="58"/>
      <c r="M230" s="58"/>
      <c r="N230" s="58"/>
      <c r="O230" s="58"/>
      <c r="P230" s="58"/>
      <c r="Q230" s="58"/>
      <c r="R230" s="58"/>
      <c r="S230" s="58"/>
      <c r="T230" s="58"/>
      <c r="U230" s="58"/>
      <c r="V230" s="58"/>
      <c r="W230" s="58"/>
      <c r="X230" s="58"/>
      <c r="Y230" s="58"/>
      <c r="Z230" s="58"/>
      <c r="AA230" s="58"/>
      <c r="AB230" s="58"/>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row>
    <row r="231" spans="1:177" s="15" customFormat="1" ht="19.5" customHeight="1" outlineLevel="1" x14ac:dyDescent="0.25">
      <c r="A231" s="69" t="s">
        <v>431</v>
      </c>
      <c r="B231" s="86"/>
      <c r="C231" s="86"/>
      <c r="D231" s="83"/>
      <c r="E231" s="1575"/>
      <c r="F231" s="71"/>
      <c r="G231" s="58"/>
      <c r="H231" s="58"/>
      <c r="I231" s="167"/>
      <c r="J231" s="58"/>
      <c r="K231" s="58"/>
      <c r="L231" s="58"/>
      <c r="M231" s="58"/>
      <c r="N231" s="58"/>
      <c r="O231" s="58"/>
      <c r="P231" s="58"/>
      <c r="Q231" s="58"/>
      <c r="R231" s="58"/>
      <c r="S231" s="58"/>
      <c r="T231" s="58"/>
      <c r="U231" s="58"/>
      <c r="V231" s="58"/>
      <c r="W231" s="58"/>
      <c r="X231" s="58"/>
      <c r="Y231" s="58"/>
      <c r="Z231" s="58"/>
      <c r="AA231" s="58"/>
      <c r="AB231" s="58"/>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row>
    <row r="232" spans="1:177" s="15" customFormat="1" ht="30" customHeight="1" outlineLevel="1" x14ac:dyDescent="0.25">
      <c r="A232" s="69" t="s">
        <v>432</v>
      </c>
      <c r="B232" s="86"/>
      <c r="C232" s="86"/>
      <c r="D232" s="83"/>
      <c r="E232" s="1575"/>
      <c r="F232" s="71"/>
      <c r="G232" s="58"/>
      <c r="H232" s="58"/>
      <c r="I232" s="167"/>
      <c r="J232" s="58"/>
      <c r="K232" s="58"/>
      <c r="L232" s="58"/>
      <c r="M232" s="58"/>
      <c r="N232" s="58"/>
      <c r="O232" s="58"/>
      <c r="P232" s="58"/>
      <c r="Q232" s="58"/>
      <c r="R232" s="58"/>
      <c r="S232" s="58"/>
      <c r="T232" s="58"/>
      <c r="U232" s="58"/>
      <c r="V232" s="58"/>
      <c r="W232" s="58"/>
      <c r="X232" s="58"/>
      <c r="Y232" s="58"/>
      <c r="Z232" s="58"/>
      <c r="AA232" s="58"/>
      <c r="AB232" s="58"/>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row>
    <row r="233" spans="1:177" s="15" customFormat="1" ht="31.5" customHeight="1" outlineLevel="1" x14ac:dyDescent="0.25">
      <c r="A233" s="69" t="s">
        <v>606</v>
      </c>
      <c r="B233" s="86"/>
      <c r="C233" s="86"/>
      <c r="D233" s="83"/>
      <c r="E233" s="1575"/>
      <c r="F233" s="71"/>
      <c r="G233" s="58"/>
      <c r="H233" s="58"/>
      <c r="I233" s="167"/>
      <c r="J233" s="58"/>
      <c r="K233" s="58"/>
      <c r="L233" s="58"/>
      <c r="M233" s="58"/>
      <c r="N233" s="58"/>
      <c r="O233" s="58"/>
      <c r="P233" s="58"/>
      <c r="Q233" s="58"/>
      <c r="R233" s="58"/>
      <c r="S233" s="58"/>
      <c r="T233" s="58"/>
      <c r="U233" s="58"/>
      <c r="V233" s="58"/>
      <c r="W233" s="58"/>
      <c r="X233" s="58"/>
      <c r="Y233" s="58"/>
      <c r="Z233" s="58"/>
      <c r="AA233" s="58"/>
      <c r="AB233" s="58"/>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row>
    <row r="234" spans="1:177" s="15" customFormat="1" ht="18" customHeight="1" outlineLevel="1" x14ac:dyDescent="0.25">
      <c r="A234" s="69" t="s">
        <v>590</v>
      </c>
      <c r="B234" s="86"/>
      <c r="C234" s="86"/>
      <c r="D234" s="83"/>
      <c r="E234" s="1575"/>
      <c r="F234" s="71"/>
      <c r="G234" s="58"/>
      <c r="H234" s="58"/>
      <c r="I234" s="167"/>
      <c r="J234" s="58"/>
      <c r="K234" s="58"/>
      <c r="L234" s="58"/>
      <c r="M234" s="58"/>
      <c r="N234" s="58"/>
      <c r="O234" s="58"/>
      <c r="P234" s="58"/>
      <c r="Q234" s="58"/>
      <c r="R234" s="58"/>
      <c r="S234" s="58"/>
      <c r="T234" s="58"/>
      <c r="U234" s="58"/>
      <c r="V234" s="58"/>
      <c r="W234" s="58"/>
      <c r="X234" s="58"/>
      <c r="Y234" s="58"/>
      <c r="Z234" s="58"/>
      <c r="AA234" s="58"/>
      <c r="AB234" s="58"/>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row>
    <row r="235" spans="1:177" s="15" customFormat="1" ht="18" customHeight="1" outlineLevel="1" x14ac:dyDescent="0.25">
      <c r="A235" s="69" t="s">
        <v>433</v>
      </c>
      <c r="B235" s="86"/>
      <c r="C235" s="86"/>
      <c r="D235" s="83"/>
      <c r="E235" s="1575"/>
      <c r="F235" s="71"/>
      <c r="G235" s="58"/>
      <c r="H235" s="58"/>
      <c r="I235" s="167"/>
      <c r="J235" s="58"/>
      <c r="K235" s="58"/>
      <c r="L235" s="58"/>
      <c r="M235" s="58"/>
      <c r="N235" s="58"/>
      <c r="O235" s="58"/>
      <c r="P235" s="58"/>
      <c r="Q235" s="58"/>
      <c r="R235" s="58"/>
      <c r="S235" s="58"/>
      <c r="T235" s="58"/>
      <c r="U235" s="58"/>
      <c r="V235" s="58"/>
      <c r="W235" s="58"/>
      <c r="X235" s="58"/>
      <c r="Y235" s="58"/>
      <c r="Z235" s="58"/>
      <c r="AA235" s="58"/>
      <c r="AB235" s="58"/>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row>
    <row r="236" spans="1:177" s="15" customFormat="1" ht="18" customHeight="1" outlineLevel="1" x14ac:dyDescent="0.25">
      <c r="A236" s="69" t="s">
        <v>434</v>
      </c>
      <c r="B236" s="86"/>
      <c r="C236" s="86"/>
      <c r="D236" s="83"/>
      <c r="E236" s="1575"/>
      <c r="F236" s="71"/>
      <c r="G236" s="58"/>
      <c r="H236" s="58"/>
      <c r="I236" s="167"/>
      <c r="J236" s="58"/>
      <c r="K236" s="58"/>
      <c r="L236" s="58"/>
      <c r="M236" s="58"/>
      <c r="N236" s="58"/>
      <c r="O236" s="58"/>
      <c r="P236" s="58"/>
      <c r="Q236" s="58"/>
      <c r="R236" s="58"/>
      <c r="S236" s="58"/>
      <c r="T236" s="58"/>
      <c r="U236" s="58"/>
      <c r="V236" s="58"/>
      <c r="W236" s="58"/>
      <c r="X236" s="58"/>
      <c r="Y236" s="58"/>
      <c r="Z236" s="58"/>
      <c r="AA236" s="58"/>
      <c r="AB236" s="58"/>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c r="FD236" s="16"/>
      <c r="FE236" s="16"/>
      <c r="FF236" s="16"/>
      <c r="FG236" s="16"/>
      <c r="FH236" s="16"/>
      <c r="FI236" s="16"/>
      <c r="FJ236" s="16"/>
      <c r="FK236" s="16"/>
      <c r="FL236" s="16"/>
      <c r="FM236" s="16"/>
      <c r="FN236" s="16"/>
      <c r="FO236" s="16"/>
      <c r="FP236" s="16"/>
      <c r="FQ236" s="16"/>
      <c r="FR236" s="16"/>
      <c r="FS236" s="16"/>
      <c r="FT236" s="16"/>
      <c r="FU236" s="16"/>
    </row>
    <row r="237" spans="1:177" s="15" customFormat="1" ht="32.25" customHeight="1" outlineLevel="1" x14ac:dyDescent="0.25">
      <c r="A237" s="69" t="s">
        <v>435</v>
      </c>
      <c r="B237" s="86"/>
      <c r="C237" s="86"/>
      <c r="D237" s="83"/>
      <c r="E237" s="1575"/>
      <c r="F237" s="71"/>
      <c r="G237" s="58"/>
      <c r="H237" s="58"/>
      <c r="I237" s="167"/>
      <c r="J237" s="58"/>
      <c r="K237" s="58"/>
      <c r="L237" s="58"/>
      <c r="M237" s="58"/>
      <c r="N237" s="58"/>
      <c r="O237" s="58"/>
      <c r="P237" s="58"/>
      <c r="Q237" s="58"/>
      <c r="R237" s="58"/>
      <c r="S237" s="58"/>
      <c r="T237" s="58"/>
      <c r="U237" s="58"/>
      <c r="V237" s="58"/>
      <c r="W237" s="58"/>
      <c r="X237" s="58"/>
      <c r="Y237" s="58"/>
      <c r="Z237" s="58"/>
      <c r="AA237" s="58"/>
      <c r="AB237" s="58"/>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row>
    <row r="238" spans="1:177" s="15" customFormat="1" ht="48" customHeight="1" outlineLevel="1" x14ac:dyDescent="0.25">
      <c r="A238" s="69" t="s">
        <v>608</v>
      </c>
      <c r="B238" s="86"/>
      <c r="C238" s="86"/>
      <c r="D238" s="83"/>
      <c r="E238" s="1575"/>
      <c r="F238" s="71"/>
      <c r="G238" s="58"/>
      <c r="H238" s="58"/>
      <c r="I238" s="167"/>
      <c r="J238" s="58"/>
      <c r="K238" s="58"/>
      <c r="L238" s="58"/>
      <c r="M238" s="58"/>
      <c r="N238" s="58"/>
      <c r="O238" s="58"/>
      <c r="P238" s="58"/>
      <c r="Q238" s="58"/>
      <c r="R238" s="58"/>
      <c r="S238" s="58"/>
      <c r="T238" s="58"/>
      <c r="U238" s="58"/>
      <c r="V238" s="58"/>
      <c r="W238" s="58"/>
      <c r="X238" s="58"/>
      <c r="Y238" s="58"/>
      <c r="Z238" s="58"/>
      <c r="AA238" s="58"/>
      <c r="AB238" s="58"/>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row>
    <row r="239" spans="1:177" s="15" customFormat="1" ht="16.5" customHeight="1" outlineLevel="1" x14ac:dyDescent="0.25">
      <c r="A239" s="75"/>
      <c r="B239" s="86"/>
      <c r="C239" s="86"/>
      <c r="D239" s="83"/>
      <c r="E239" s="1575"/>
      <c r="F239" s="71"/>
      <c r="G239" s="58"/>
      <c r="H239" s="58"/>
      <c r="I239" s="167"/>
      <c r="J239" s="58"/>
      <c r="K239" s="58"/>
      <c r="L239" s="58"/>
      <c r="M239" s="58"/>
      <c r="N239" s="58"/>
      <c r="O239" s="58"/>
      <c r="P239" s="58"/>
      <c r="Q239" s="58"/>
      <c r="R239" s="58"/>
      <c r="S239" s="58"/>
      <c r="T239" s="58"/>
      <c r="U239" s="58"/>
      <c r="V239" s="58"/>
      <c r="W239" s="58"/>
      <c r="X239" s="58"/>
      <c r="Y239" s="58"/>
      <c r="Z239" s="58"/>
      <c r="AA239" s="58"/>
      <c r="AB239" s="58"/>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row>
    <row r="240" spans="1:177" s="15" customFormat="1" ht="48" customHeight="1" outlineLevel="1" x14ac:dyDescent="0.25">
      <c r="A240" s="75" t="s">
        <v>1003</v>
      </c>
      <c r="B240" s="86">
        <v>344</v>
      </c>
      <c r="C240" s="86">
        <v>986</v>
      </c>
      <c r="D240" s="83" t="s">
        <v>1804</v>
      </c>
      <c r="E240" s="1575">
        <v>0</v>
      </c>
      <c r="F240" s="71">
        <v>0</v>
      </c>
      <c r="G240" s="58"/>
      <c r="H240" s="58"/>
      <c r="I240" s="167"/>
      <c r="J240" s="58"/>
      <c r="K240" s="58"/>
      <c r="L240" s="58"/>
      <c r="M240" s="58"/>
      <c r="N240" s="58"/>
      <c r="O240" s="58"/>
      <c r="P240" s="58"/>
      <c r="Q240" s="58"/>
      <c r="R240" s="58"/>
      <c r="S240" s="58"/>
      <c r="T240" s="58"/>
      <c r="U240" s="58"/>
      <c r="V240" s="58"/>
      <c r="W240" s="58"/>
      <c r="X240" s="58"/>
      <c r="Y240" s="58"/>
      <c r="Z240" s="58"/>
      <c r="AA240" s="58"/>
      <c r="AB240" s="58"/>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row>
    <row r="241" spans="1:177" s="15" customFormat="1" ht="16.5" customHeight="1" outlineLevel="1" x14ac:dyDescent="0.25">
      <c r="A241" s="542" t="s">
        <v>427</v>
      </c>
      <c r="B241" s="70"/>
      <c r="C241" s="86"/>
      <c r="D241" s="283"/>
      <c r="E241" s="1575"/>
      <c r="F241" s="71"/>
      <c r="G241" s="58"/>
      <c r="H241" s="58"/>
      <c r="I241" s="167"/>
      <c r="J241" s="58"/>
      <c r="K241" s="58"/>
      <c r="L241" s="58"/>
      <c r="M241" s="58"/>
      <c r="N241" s="58"/>
      <c r="O241" s="58"/>
      <c r="P241" s="58"/>
      <c r="Q241" s="58"/>
      <c r="R241" s="58"/>
      <c r="S241" s="58"/>
      <c r="T241" s="58"/>
      <c r="U241" s="58"/>
      <c r="V241" s="58"/>
      <c r="W241" s="58"/>
      <c r="X241" s="58"/>
      <c r="Y241" s="58"/>
      <c r="Z241" s="58"/>
      <c r="AA241" s="58"/>
      <c r="AB241" s="58"/>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row>
    <row r="242" spans="1:177" s="15" customFormat="1" ht="16.5" customHeight="1" outlineLevel="1" x14ac:dyDescent="0.25">
      <c r="A242" s="542" t="s">
        <v>428</v>
      </c>
      <c r="B242" s="70"/>
      <c r="C242" s="86"/>
      <c r="D242" s="283"/>
      <c r="E242" s="1575"/>
      <c r="F242" s="71"/>
      <c r="G242" s="58"/>
      <c r="H242" s="58"/>
      <c r="I242" s="167"/>
      <c r="J242" s="58"/>
      <c r="K242" s="58"/>
      <c r="L242" s="58"/>
      <c r="M242" s="58"/>
      <c r="N242" s="58"/>
      <c r="O242" s="58"/>
      <c r="P242" s="58"/>
      <c r="Q242" s="58"/>
      <c r="R242" s="58"/>
      <c r="S242" s="58"/>
      <c r="T242" s="58"/>
      <c r="U242" s="58"/>
      <c r="V242" s="58"/>
      <c r="W242" s="58"/>
      <c r="X242" s="58"/>
      <c r="Y242" s="58"/>
      <c r="Z242" s="58"/>
      <c r="AA242" s="58"/>
      <c r="AB242" s="58"/>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row>
    <row r="243" spans="1:177" s="15" customFormat="1" ht="16.5" customHeight="1" outlineLevel="1" x14ac:dyDescent="0.25">
      <c r="A243" s="542" t="s">
        <v>430</v>
      </c>
      <c r="B243" s="70"/>
      <c r="C243" s="86"/>
      <c r="D243" s="283"/>
      <c r="E243" s="1575"/>
      <c r="F243" s="71"/>
      <c r="G243" s="58"/>
      <c r="H243" s="58"/>
      <c r="I243" s="167"/>
      <c r="J243" s="58"/>
      <c r="K243" s="58"/>
      <c r="L243" s="58"/>
      <c r="M243" s="58"/>
      <c r="N243" s="58"/>
      <c r="O243" s="58"/>
      <c r="P243" s="58"/>
      <c r="Q243" s="58"/>
      <c r="R243" s="58"/>
      <c r="S243" s="58"/>
      <c r="T243" s="58"/>
      <c r="U243" s="58"/>
      <c r="V243" s="58"/>
      <c r="W243" s="58"/>
      <c r="X243" s="58"/>
      <c r="Y243" s="58"/>
      <c r="Z243" s="58"/>
      <c r="AA243" s="58"/>
      <c r="AB243" s="58"/>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row>
    <row r="244" spans="1:177" s="15" customFormat="1" ht="16.5" customHeight="1" outlineLevel="1" x14ac:dyDescent="0.25">
      <c r="A244" s="544" t="s">
        <v>1022</v>
      </c>
      <c r="B244" s="70"/>
      <c r="C244" s="86"/>
      <c r="D244" s="283"/>
      <c r="E244" s="1575"/>
      <c r="F244" s="71"/>
      <c r="G244" s="58"/>
      <c r="H244" s="58"/>
      <c r="I244" s="167"/>
      <c r="J244" s="58"/>
      <c r="K244" s="58"/>
      <c r="L244" s="58"/>
      <c r="M244" s="58"/>
      <c r="N244" s="58"/>
      <c r="O244" s="58"/>
      <c r="P244" s="58"/>
      <c r="Q244" s="58"/>
      <c r="R244" s="58"/>
      <c r="S244" s="58"/>
      <c r="T244" s="58"/>
      <c r="U244" s="58"/>
      <c r="V244" s="58"/>
      <c r="W244" s="58"/>
      <c r="X244" s="58"/>
      <c r="Y244" s="58"/>
      <c r="Z244" s="58"/>
      <c r="AA244" s="58"/>
      <c r="AB244" s="58"/>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row>
    <row r="245" spans="1:177" s="15" customFormat="1" ht="16.5" customHeight="1" outlineLevel="1" x14ac:dyDescent="0.25">
      <c r="A245" s="542" t="s">
        <v>751</v>
      </c>
      <c r="B245" s="70"/>
      <c r="C245" s="86"/>
      <c r="D245" s="283"/>
      <c r="E245" s="1575"/>
      <c r="F245" s="71"/>
      <c r="G245" s="58"/>
      <c r="H245" s="58"/>
      <c r="I245" s="167"/>
      <c r="J245" s="58"/>
      <c r="K245" s="58"/>
      <c r="L245" s="58"/>
      <c r="M245" s="58"/>
      <c r="N245" s="58"/>
      <c r="O245" s="58"/>
      <c r="P245" s="58"/>
      <c r="Q245" s="58"/>
      <c r="R245" s="58"/>
      <c r="S245" s="58"/>
      <c r="T245" s="58"/>
      <c r="U245" s="58"/>
      <c r="V245" s="58"/>
      <c r="W245" s="58"/>
      <c r="X245" s="58"/>
      <c r="Y245" s="58"/>
      <c r="Z245" s="58"/>
      <c r="AA245" s="58"/>
      <c r="AB245" s="58"/>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row>
    <row r="246" spans="1:177" s="15" customFormat="1" ht="16.5" customHeight="1" outlineLevel="1" x14ac:dyDescent="0.25">
      <c r="A246" s="265"/>
      <c r="B246" s="70"/>
      <c r="C246" s="86"/>
      <c r="D246" s="283"/>
      <c r="E246" s="1575"/>
      <c r="F246" s="71">
        <f t="shared" ref="F246:F263" si="1">E246</f>
        <v>0</v>
      </c>
      <c r="G246" s="58"/>
      <c r="H246" s="58"/>
      <c r="I246" s="167"/>
      <c r="J246" s="58"/>
      <c r="K246" s="58"/>
      <c r="L246" s="58"/>
      <c r="M246" s="58"/>
      <c r="N246" s="58"/>
      <c r="O246" s="58"/>
      <c r="P246" s="58"/>
      <c r="Q246" s="58"/>
      <c r="R246" s="58"/>
      <c r="S246" s="58"/>
      <c r="T246" s="58"/>
      <c r="U246" s="58"/>
      <c r="V246" s="58"/>
      <c r="W246" s="58"/>
      <c r="X246" s="58"/>
      <c r="Y246" s="58"/>
      <c r="Z246" s="58"/>
      <c r="AA246" s="58"/>
      <c r="AB246" s="58"/>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row>
    <row r="247" spans="1:177" s="15" customFormat="1" ht="16.5" customHeight="1" outlineLevel="1" x14ac:dyDescent="0.25">
      <c r="A247" s="75"/>
      <c r="B247" s="86"/>
      <c r="C247" s="86"/>
      <c r="D247" s="83"/>
      <c r="E247" s="1575"/>
      <c r="F247" s="71">
        <f t="shared" si="1"/>
        <v>0</v>
      </c>
      <c r="G247" s="58"/>
      <c r="H247" s="58"/>
      <c r="I247" s="167"/>
      <c r="J247" s="58"/>
      <c r="K247" s="58"/>
      <c r="L247" s="58"/>
      <c r="M247" s="58"/>
      <c r="N247" s="58"/>
      <c r="O247" s="58"/>
      <c r="P247" s="58"/>
      <c r="Q247" s="58"/>
      <c r="R247" s="58"/>
      <c r="S247" s="58"/>
      <c r="T247" s="58"/>
      <c r="U247" s="58"/>
      <c r="V247" s="58"/>
      <c r="W247" s="58"/>
      <c r="X247" s="58"/>
      <c r="Y247" s="58"/>
      <c r="Z247" s="58"/>
      <c r="AA247" s="58"/>
      <c r="AB247" s="58"/>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row>
    <row r="248" spans="1:177" s="15" customFormat="1" ht="16.5" customHeight="1" outlineLevel="1" x14ac:dyDescent="0.25">
      <c r="A248" s="75"/>
      <c r="B248" s="86"/>
      <c r="C248" s="86"/>
      <c r="D248" s="83"/>
      <c r="E248" s="1575"/>
      <c r="F248" s="71">
        <f t="shared" si="1"/>
        <v>0</v>
      </c>
      <c r="G248" s="58"/>
      <c r="H248" s="58"/>
      <c r="I248" s="167"/>
      <c r="J248" s="58"/>
      <c r="K248" s="58"/>
      <c r="L248" s="58"/>
      <c r="M248" s="58"/>
      <c r="N248" s="58"/>
      <c r="O248" s="58"/>
      <c r="P248" s="58"/>
      <c r="Q248" s="58"/>
      <c r="R248" s="58"/>
      <c r="S248" s="58"/>
      <c r="T248" s="58"/>
      <c r="U248" s="58"/>
      <c r="V248" s="58"/>
      <c r="W248" s="58"/>
      <c r="X248" s="58"/>
      <c r="Y248" s="58"/>
      <c r="Z248" s="58"/>
      <c r="AA248" s="58"/>
      <c r="AB248" s="58"/>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row>
    <row r="249" spans="1:177" s="15" customFormat="1" ht="24.75" customHeight="1" x14ac:dyDescent="0.25">
      <c r="A249" s="75" t="s">
        <v>80</v>
      </c>
      <c r="B249" s="86">
        <v>341</v>
      </c>
      <c r="C249" s="86">
        <v>982</v>
      </c>
      <c r="D249" s="83" t="s">
        <v>1804</v>
      </c>
      <c r="E249" s="1575">
        <v>0</v>
      </c>
      <c r="F249" s="71">
        <f>E249</f>
        <v>0</v>
      </c>
      <c r="G249" s="58"/>
      <c r="H249" s="58"/>
      <c r="I249" s="167"/>
      <c r="J249" s="58"/>
      <c r="K249" s="58"/>
      <c r="L249" s="58"/>
      <c r="M249" s="58"/>
      <c r="N249" s="58"/>
      <c r="O249" s="58"/>
      <c r="P249" s="58"/>
      <c r="Q249" s="58"/>
      <c r="R249" s="58"/>
      <c r="S249" s="58"/>
      <c r="T249" s="58"/>
      <c r="U249" s="58"/>
      <c r="V249" s="58"/>
      <c r="W249" s="58"/>
      <c r="X249" s="58"/>
      <c r="Y249" s="58"/>
      <c r="Z249" s="58"/>
      <c r="AA249" s="58"/>
      <c r="AB249" s="58"/>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row>
    <row r="250" spans="1:177" s="15" customFormat="1" ht="59.25" customHeight="1" x14ac:dyDescent="0.25">
      <c r="A250" s="75" t="s">
        <v>14</v>
      </c>
      <c r="B250" s="86">
        <v>342</v>
      </c>
      <c r="C250" s="86">
        <v>983</v>
      </c>
      <c r="D250" s="83" t="s">
        <v>1804</v>
      </c>
      <c r="E250" s="1575">
        <f>'Раб.таблица 2022'!F273</f>
        <v>0</v>
      </c>
      <c r="F250" s="71">
        <f t="shared" si="1"/>
        <v>0</v>
      </c>
      <c r="G250" s="58"/>
      <c r="H250" s="58"/>
      <c r="I250" s="167"/>
      <c r="J250" s="58"/>
      <c r="K250" s="58"/>
      <c r="L250" s="58"/>
      <c r="M250" s="58"/>
      <c r="N250" s="58"/>
      <c r="O250" s="58"/>
      <c r="P250" s="58"/>
      <c r="Q250" s="58"/>
      <c r="R250" s="58"/>
      <c r="S250" s="58"/>
      <c r="T250" s="58"/>
      <c r="U250" s="58"/>
      <c r="V250" s="58"/>
      <c r="W250" s="58"/>
      <c r="X250" s="58"/>
      <c r="Y250" s="58"/>
      <c r="Z250" s="58"/>
      <c r="AA250" s="58"/>
      <c r="AB250" s="58"/>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row>
    <row r="251" spans="1:177" s="15" customFormat="1" ht="23.25" customHeight="1" x14ac:dyDescent="0.25">
      <c r="A251" s="75" t="s">
        <v>17</v>
      </c>
      <c r="B251" s="86">
        <v>345</v>
      </c>
      <c r="C251" s="86">
        <v>985</v>
      </c>
      <c r="D251" s="83" t="s">
        <v>1804</v>
      </c>
      <c r="E251" s="1575">
        <v>0</v>
      </c>
      <c r="F251" s="71">
        <v>0</v>
      </c>
      <c r="G251" s="58"/>
      <c r="H251" s="58"/>
      <c r="I251" s="167"/>
      <c r="J251" s="58"/>
      <c r="K251" s="58"/>
      <c r="L251" s="58"/>
      <c r="M251" s="58"/>
      <c r="N251" s="58"/>
      <c r="O251" s="58"/>
      <c r="P251" s="58"/>
      <c r="Q251" s="58"/>
      <c r="R251" s="58"/>
      <c r="S251" s="58"/>
      <c r="T251" s="58"/>
      <c r="U251" s="58"/>
      <c r="V251" s="58"/>
      <c r="W251" s="58"/>
      <c r="X251" s="58"/>
      <c r="Y251" s="58"/>
      <c r="Z251" s="58"/>
      <c r="AA251" s="58"/>
      <c r="AB251" s="58"/>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row>
    <row r="252" spans="1:177" s="15" customFormat="1" ht="21" customHeight="1" outlineLevel="1" x14ac:dyDescent="0.25">
      <c r="A252" s="293" t="s">
        <v>425</v>
      </c>
      <c r="B252" s="196"/>
      <c r="C252" s="197"/>
      <c r="D252" s="198"/>
      <c r="E252" s="1583"/>
      <c r="F252" s="71">
        <f t="shared" si="1"/>
        <v>0</v>
      </c>
      <c r="G252" s="58"/>
      <c r="H252" s="58"/>
      <c r="I252" s="167"/>
      <c r="J252" s="58"/>
      <c r="K252" s="58"/>
      <c r="L252" s="58"/>
      <c r="M252" s="58"/>
      <c r="N252" s="58"/>
      <c r="O252" s="58"/>
      <c r="P252" s="58"/>
      <c r="Q252" s="58"/>
      <c r="R252" s="58"/>
      <c r="S252" s="58"/>
      <c r="T252" s="58"/>
      <c r="U252" s="58"/>
      <c r="V252" s="58"/>
      <c r="W252" s="58"/>
      <c r="X252" s="58"/>
      <c r="Y252" s="58"/>
      <c r="Z252" s="58"/>
      <c r="AA252" s="58"/>
      <c r="AB252" s="58"/>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row>
    <row r="253" spans="1:177" s="15" customFormat="1" ht="18.75" customHeight="1" outlineLevel="1" x14ac:dyDescent="0.25">
      <c r="A253" s="69" t="s">
        <v>609</v>
      </c>
      <c r="B253" s="191"/>
      <c r="C253" s="192"/>
      <c r="D253" s="193"/>
      <c r="E253" s="1584"/>
      <c r="F253" s="71">
        <f t="shared" si="1"/>
        <v>0</v>
      </c>
      <c r="G253" s="58"/>
      <c r="H253" s="58"/>
      <c r="I253" s="167"/>
      <c r="J253" s="58"/>
      <c r="K253" s="58"/>
      <c r="L253" s="58"/>
      <c r="M253" s="58"/>
      <c r="N253" s="58"/>
      <c r="O253" s="58"/>
      <c r="P253" s="58"/>
      <c r="Q253" s="58"/>
      <c r="R253" s="58"/>
      <c r="S253" s="58"/>
      <c r="T253" s="58"/>
      <c r="U253" s="58"/>
      <c r="V253" s="58"/>
      <c r="W253" s="58"/>
      <c r="X253" s="58"/>
      <c r="Y253" s="58"/>
      <c r="Z253" s="58"/>
      <c r="AA253" s="58"/>
      <c r="AB253" s="58"/>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row>
    <row r="254" spans="1:177" s="15" customFormat="1" ht="18.75" customHeight="1" outlineLevel="1" x14ac:dyDescent="0.25">
      <c r="A254" s="190"/>
      <c r="B254" s="191"/>
      <c r="C254" s="192"/>
      <c r="D254" s="193"/>
      <c r="E254" s="1584"/>
      <c r="F254" s="71">
        <f t="shared" si="1"/>
        <v>0</v>
      </c>
      <c r="G254" s="58"/>
      <c r="H254" s="58"/>
      <c r="I254" s="167"/>
      <c r="J254" s="58"/>
      <c r="K254" s="58"/>
      <c r="L254" s="58"/>
      <c r="M254" s="58"/>
      <c r="N254" s="58"/>
      <c r="O254" s="58"/>
      <c r="P254" s="58"/>
      <c r="Q254" s="58"/>
      <c r="R254" s="58"/>
      <c r="S254" s="58"/>
      <c r="T254" s="58"/>
      <c r="U254" s="58"/>
      <c r="V254" s="58"/>
      <c r="W254" s="58"/>
      <c r="X254" s="58"/>
      <c r="Y254" s="58"/>
      <c r="Z254" s="58"/>
      <c r="AA254" s="58"/>
      <c r="AB254" s="58"/>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row>
    <row r="255" spans="1:177" s="15" customFormat="1" ht="18.75" customHeight="1" outlineLevel="1" x14ac:dyDescent="0.25">
      <c r="A255" s="190"/>
      <c r="B255" s="191"/>
      <c r="C255" s="192"/>
      <c r="D255" s="193"/>
      <c r="E255" s="1584"/>
      <c r="F255" s="71">
        <f t="shared" si="1"/>
        <v>0</v>
      </c>
      <c r="G255" s="58"/>
      <c r="H255" s="58"/>
      <c r="I255" s="167"/>
      <c r="J255" s="58"/>
      <c r="K255" s="58"/>
      <c r="L255" s="58"/>
      <c r="M255" s="58"/>
      <c r="N255" s="58"/>
      <c r="O255" s="58"/>
      <c r="P255" s="58"/>
      <c r="Q255" s="58"/>
      <c r="R255" s="58"/>
      <c r="S255" s="58"/>
      <c r="T255" s="58"/>
      <c r="U255" s="58"/>
      <c r="V255" s="58"/>
      <c r="W255" s="58"/>
      <c r="X255" s="58"/>
      <c r="Y255" s="58"/>
      <c r="Z255" s="58"/>
      <c r="AA255" s="58"/>
      <c r="AB255" s="58"/>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row>
    <row r="256" spans="1:177" s="15" customFormat="1" ht="18.75" customHeight="1" outlineLevel="1" x14ac:dyDescent="0.25">
      <c r="A256" s="190"/>
      <c r="B256" s="191"/>
      <c r="C256" s="192"/>
      <c r="D256" s="193"/>
      <c r="E256" s="1584"/>
      <c r="F256" s="71">
        <f t="shared" si="1"/>
        <v>0</v>
      </c>
      <c r="G256" s="58"/>
      <c r="H256" s="58"/>
      <c r="I256" s="167"/>
      <c r="J256" s="58"/>
      <c r="K256" s="58"/>
      <c r="L256" s="58"/>
      <c r="M256" s="58"/>
      <c r="N256" s="58"/>
      <c r="O256" s="58"/>
      <c r="P256" s="58"/>
      <c r="Q256" s="58"/>
      <c r="R256" s="58"/>
      <c r="S256" s="58"/>
      <c r="T256" s="58"/>
      <c r="U256" s="58"/>
      <c r="V256" s="58"/>
      <c r="W256" s="58"/>
      <c r="X256" s="58"/>
      <c r="Y256" s="58"/>
      <c r="Z256" s="58"/>
      <c r="AA256" s="58"/>
      <c r="AB256" s="58"/>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row>
    <row r="257" spans="1:177" s="15" customFormat="1" ht="18.75" customHeight="1" outlineLevel="1" x14ac:dyDescent="0.25">
      <c r="A257" s="190"/>
      <c r="B257" s="191"/>
      <c r="C257" s="192"/>
      <c r="D257" s="193"/>
      <c r="E257" s="1584"/>
      <c r="F257" s="71">
        <f t="shared" si="1"/>
        <v>0</v>
      </c>
      <c r="G257" s="58"/>
      <c r="H257" s="58"/>
      <c r="I257" s="167"/>
      <c r="J257" s="58"/>
      <c r="K257" s="58"/>
      <c r="L257" s="58"/>
      <c r="M257" s="58"/>
      <c r="N257" s="58"/>
      <c r="O257" s="58"/>
      <c r="P257" s="58"/>
      <c r="Q257" s="58"/>
      <c r="R257" s="58"/>
      <c r="S257" s="58"/>
      <c r="T257" s="58"/>
      <c r="U257" s="58"/>
      <c r="V257" s="58"/>
      <c r="W257" s="58"/>
      <c r="X257" s="58"/>
      <c r="Y257" s="58"/>
      <c r="Z257" s="58"/>
      <c r="AA257" s="58"/>
      <c r="AB257" s="58"/>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row>
    <row r="258" spans="1:177" s="15" customFormat="1" ht="18.75" customHeight="1" outlineLevel="1" x14ac:dyDescent="0.25">
      <c r="A258" s="190"/>
      <c r="B258" s="191"/>
      <c r="C258" s="192"/>
      <c r="D258" s="193"/>
      <c r="E258" s="1584"/>
      <c r="F258" s="71">
        <f t="shared" si="1"/>
        <v>0</v>
      </c>
      <c r="G258" s="58"/>
      <c r="H258" s="58"/>
      <c r="I258" s="167"/>
      <c r="J258" s="58"/>
      <c r="K258" s="58"/>
      <c r="L258" s="58"/>
      <c r="M258" s="58"/>
      <c r="N258" s="58"/>
      <c r="O258" s="58"/>
      <c r="P258" s="58"/>
      <c r="Q258" s="58"/>
      <c r="R258" s="58"/>
      <c r="S258" s="58"/>
      <c r="T258" s="58"/>
      <c r="U258" s="58"/>
      <c r="V258" s="58"/>
      <c r="W258" s="58"/>
      <c r="X258" s="58"/>
      <c r="Y258" s="58"/>
      <c r="Z258" s="58"/>
      <c r="AA258" s="58"/>
      <c r="AB258" s="58"/>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row>
    <row r="259" spans="1:177" s="15" customFormat="1" ht="18.75" customHeight="1" outlineLevel="1" x14ac:dyDescent="0.25">
      <c r="A259" s="190"/>
      <c r="B259" s="191"/>
      <c r="C259" s="192"/>
      <c r="D259" s="193"/>
      <c r="E259" s="1584"/>
      <c r="F259" s="71">
        <f t="shared" si="1"/>
        <v>0</v>
      </c>
      <c r="G259" s="58"/>
      <c r="H259" s="58"/>
      <c r="I259" s="167"/>
      <c r="J259" s="58"/>
      <c r="K259" s="58"/>
      <c r="L259" s="58"/>
      <c r="M259" s="58"/>
      <c r="N259" s="58"/>
      <c r="O259" s="58"/>
      <c r="P259" s="58"/>
      <c r="Q259" s="58"/>
      <c r="R259" s="58"/>
      <c r="S259" s="58"/>
      <c r="T259" s="58"/>
      <c r="U259" s="58"/>
      <c r="V259" s="58"/>
      <c r="W259" s="58"/>
      <c r="X259" s="58"/>
      <c r="Y259" s="58"/>
      <c r="Z259" s="58"/>
      <c r="AA259" s="58"/>
      <c r="AB259" s="58"/>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row>
    <row r="260" spans="1:177" s="15" customFormat="1" ht="18.75" customHeight="1" outlineLevel="1" x14ac:dyDescent="0.25">
      <c r="A260" s="190"/>
      <c r="B260" s="191"/>
      <c r="C260" s="192"/>
      <c r="D260" s="193"/>
      <c r="E260" s="1584"/>
      <c r="F260" s="71">
        <f t="shared" si="1"/>
        <v>0</v>
      </c>
      <c r="G260" s="58"/>
      <c r="H260" s="58"/>
      <c r="I260" s="167"/>
      <c r="J260" s="58"/>
      <c r="K260" s="58"/>
      <c r="L260" s="58"/>
      <c r="M260" s="58"/>
      <c r="N260" s="58"/>
      <c r="O260" s="58"/>
      <c r="P260" s="58"/>
      <c r="Q260" s="58"/>
      <c r="R260" s="58"/>
      <c r="S260" s="58"/>
      <c r="T260" s="58"/>
      <c r="U260" s="58"/>
      <c r="V260" s="58"/>
      <c r="W260" s="58"/>
      <c r="X260" s="58"/>
      <c r="Y260" s="58"/>
      <c r="Z260" s="58"/>
      <c r="AA260" s="58"/>
      <c r="AB260" s="58"/>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row>
    <row r="261" spans="1:177" s="15" customFormat="1" ht="18.75" customHeight="1" outlineLevel="1" x14ac:dyDescent="0.25">
      <c r="A261" s="190"/>
      <c r="B261" s="191"/>
      <c r="C261" s="192"/>
      <c r="D261" s="193"/>
      <c r="E261" s="1584"/>
      <c r="F261" s="71">
        <f t="shared" si="1"/>
        <v>0</v>
      </c>
      <c r="G261" s="58"/>
      <c r="H261" s="58"/>
      <c r="I261" s="167"/>
      <c r="J261" s="58"/>
      <c r="K261" s="58"/>
      <c r="L261" s="58"/>
      <c r="M261" s="58"/>
      <c r="N261" s="58"/>
      <c r="O261" s="58"/>
      <c r="P261" s="58"/>
      <c r="Q261" s="58"/>
      <c r="R261" s="58"/>
      <c r="S261" s="58"/>
      <c r="T261" s="58"/>
      <c r="U261" s="58"/>
      <c r="V261" s="58"/>
      <c r="W261" s="58"/>
      <c r="X261" s="58"/>
      <c r="Y261" s="58"/>
      <c r="Z261" s="58"/>
      <c r="AA261" s="58"/>
      <c r="AB261" s="58"/>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row>
    <row r="262" spans="1:177" s="15" customFormat="1" ht="18.75" customHeight="1" outlineLevel="1" x14ac:dyDescent="0.25">
      <c r="A262" s="190"/>
      <c r="B262" s="191"/>
      <c r="C262" s="192"/>
      <c r="D262" s="193"/>
      <c r="E262" s="1584"/>
      <c r="F262" s="71">
        <f t="shared" si="1"/>
        <v>0</v>
      </c>
      <c r="G262" s="58"/>
      <c r="H262" s="58"/>
      <c r="I262" s="167"/>
      <c r="J262" s="58"/>
      <c r="K262" s="58"/>
      <c r="L262" s="58"/>
      <c r="M262" s="58"/>
      <c r="N262" s="58"/>
      <c r="O262" s="58"/>
      <c r="P262" s="58"/>
      <c r="Q262" s="58"/>
      <c r="R262" s="58"/>
      <c r="S262" s="58"/>
      <c r="T262" s="58"/>
      <c r="U262" s="58"/>
      <c r="V262" s="58"/>
      <c r="W262" s="58"/>
      <c r="X262" s="58"/>
      <c r="Y262" s="58"/>
      <c r="Z262" s="58"/>
      <c r="AA262" s="58"/>
      <c r="AB262" s="58"/>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c r="FD262" s="16"/>
      <c r="FE262" s="16"/>
      <c r="FF262" s="16"/>
      <c r="FG262" s="16"/>
      <c r="FH262" s="16"/>
      <c r="FI262" s="16"/>
      <c r="FJ262" s="16"/>
      <c r="FK262" s="16"/>
      <c r="FL262" s="16"/>
      <c r="FM262" s="16"/>
      <c r="FN262" s="16"/>
      <c r="FO262" s="16"/>
      <c r="FP262" s="16"/>
      <c r="FQ262" s="16"/>
      <c r="FR262" s="16"/>
      <c r="FS262" s="16"/>
      <c r="FT262" s="16"/>
      <c r="FU262" s="16"/>
    </row>
    <row r="263" spans="1:177" s="15" customFormat="1" ht="18.75" customHeight="1" outlineLevel="1" x14ac:dyDescent="0.25">
      <c r="A263" s="114"/>
      <c r="B263" s="70"/>
      <c r="C263" s="70"/>
      <c r="D263" s="83"/>
      <c r="E263" s="1581"/>
      <c r="F263" s="71">
        <f t="shared" si="1"/>
        <v>0</v>
      </c>
      <c r="G263" s="58"/>
      <c r="H263" s="58"/>
      <c r="I263" s="58"/>
      <c r="J263" s="58"/>
      <c r="K263" s="58"/>
      <c r="L263" s="58"/>
      <c r="M263" s="58"/>
      <c r="N263" s="58"/>
      <c r="O263" s="58"/>
      <c r="P263" s="58"/>
      <c r="Q263" s="58"/>
      <c r="R263" s="58"/>
      <c r="S263" s="58"/>
      <c r="T263" s="58"/>
      <c r="U263" s="58"/>
      <c r="V263" s="58"/>
      <c r="W263" s="58"/>
      <c r="X263" s="58"/>
      <c r="Y263" s="58"/>
      <c r="Z263" s="58"/>
      <c r="AA263" s="58"/>
      <c r="AB263" s="58"/>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c r="FD263" s="16"/>
      <c r="FE263" s="16"/>
      <c r="FF263" s="16"/>
      <c r="FG263" s="16"/>
      <c r="FH263" s="16"/>
      <c r="FI263" s="16"/>
      <c r="FJ263" s="16"/>
      <c r="FK263" s="16"/>
      <c r="FL263" s="16"/>
      <c r="FM263" s="16"/>
      <c r="FN263" s="16"/>
      <c r="FO263" s="16"/>
      <c r="FP263" s="16"/>
      <c r="FQ263" s="16"/>
      <c r="FR263" s="16"/>
      <c r="FS263" s="16"/>
      <c r="FT263" s="16"/>
      <c r="FU263" s="16"/>
    </row>
    <row r="264" spans="1:177" s="15" customFormat="1" ht="36.75" customHeight="1" x14ac:dyDescent="0.25">
      <c r="A264" s="75" t="s">
        <v>1004</v>
      </c>
      <c r="B264" s="86">
        <v>349</v>
      </c>
      <c r="C264" s="86">
        <v>987</v>
      </c>
      <c r="D264" s="83" t="s">
        <v>1804</v>
      </c>
      <c r="E264" s="1575">
        <f>'Раб.таблица 2022'!F287</f>
        <v>0</v>
      </c>
      <c r="F264" s="71">
        <f t="shared" ref="F264" si="2">E264</f>
        <v>0</v>
      </c>
      <c r="G264" s="58"/>
      <c r="H264" s="58"/>
      <c r="I264" s="167"/>
      <c r="J264" s="58"/>
      <c r="K264" s="58"/>
      <c r="L264" s="58"/>
      <c r="M264" s="58"/>
      <c r="N264" s="58"/>
      <c r="O264" s="58"/>
      <c r="P264" s="58"/>
      <c r="Q264" s="58"/>
      <c r="R264" s="58"/>
      <c r="S264" s="58"/>
      <c r="T264" s="58"/>
      <c r="U264" s="58"/>
      <c r="V264" s="58"/>
      <c r="W264" s="58"/>
      <c r="X264" s="58"/>
      <c r="Y264" s="58"/>
      <c r="Z264" s="58"/>
      <c r="AA264" s="58"/>
      <c r="AB264" s="58"/>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c r="FM264" s="16"/>
      <c r="FN264" s="16"/>
      <c r="FO264" s="16"/>
      <c r="FP264" s="16"/>
      <c r="FQ264" s="16"/>
      <c r="FR264" s="16"/>
      <c r="FS264" s="16"/>
      <c r="FT264" s="16"/>
      <c r="FU264" s="16"/>
    </row>
    <row r="265" spans="1:177" s="15" customFormat="1" ht="62.25" customHeight="1" thickBot="1" x14ac:dyDescent="0.3">
      <c r="A265" s="80" t="s">
        <v>926</v>
      </c>
      <c r="B265" s="105">
        <v>349</v>
      </c>
      <c r="C265" s="105">
        <v>963</v>
      </c>
      <c r="D265" s="106" t="s">
        <v>1804</v>
      </c>
      <c r="E265" s="1585">
        <v>0</v>
      </c>
      <c r="F265" s="82">
        <v>0</v>
      </c>
      <c r="G265" s="58"/>
      <c r="H265" s="58"/>
      <c r="I265" s="167"/>
      <c r="J265" s="58"/>
      <c r="K265" s="58"/>
      <c r="L265" s="58"/>
      <c r="M265" s="58"/>
      <c r="N265" s="58"/>
      <c r="O265" s="58"/>
      <c r="P265" s="58"/>
      <c r="Q265" s="58"/>
      <c r="R265" s="58"/>
      <c r="S265" s="58"/>
      <c r="T265" s="58"/>
      <c r="U265" s="58"/>
      <c r="V265" s="58"/>
      <c r="W265" s="58"/>
      <c r="X265" s="58"/>
      <c r="Y265" s="58"/>
      <c r="Z265" s="58"/>
      <c r="AA265" s="58"/>
      <c r="AB265" s="58"/>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c r="FD265" s="16"/>
      <c r="FE265" s="16"/>
      <c r="FF265" s="16"/>
      <c r="FG265" s="16"/>
      <c r="FH265" s="16"/>
      <c r="FI265" s="16"/>
      <c r="FJ265" s="16"/>
      <c r="FK265" s="16"/>
      <c r="FL265" s="16"/>
      <c r="FM265" s="16"/>
      <c r="FN265" s="16"/>
      <c r="FO265" s="16"/>
      <c r="FP265" s="16"/>
      <c r="FQ265" s="16"/>
      <c r="FR265" s="16"/>
      <c r="FS265" s="16"/>
      <c r="FT265" s="16"/>
      <c r="FU265" s="16"/>
    </row>
    <row r="266" spans="1:177" s="16" customFormat="1" ht="64.5" customHeight="1" outlineLevel="1" x14ac:dyDescent="0.25">
      <c r="A266" s="521" t="s">
        <v>922</v>
      </c>
      <c r="B266" s="199"/>
      <c r="C266" s="200"/>
      <c r="D266" s="286"/>
      <c r="E266" s="220">
        <v>0</v>
      </c>
      <c r="F266" s="220">
        <v>0</v>
      </c>
      <c r="G266" s="168"/>
      <c r="H266" s="168"/>
      <c r="I266" s="169"/>
      <c r="J266" s="168"/>
      <c r="K266" s="168"/>
      <c r="L266" s="168"/>
      <c r="M266" s="168"/>
      <c r="N266" s="168"/>
      <c r="O266" s="168"/>
      <c r="P266" s="168"/>
      <c r="Q266" s="168"/>
      <c r="R266" s="168"/>
      <c r="S266" s="168"/>
      <c r="T266" s="168"/>
      <c r="U266" s="168"/>
      <c r="V266" s="168"/>
      <c r="W266" s="168"/>
      <c r="X266" s="168"/>
      <c r="Y266" s="168"/>
      <c r="Z266" s="168"/>
    </row>
    <row r="267" spans="1:177" s="16" customFormat="1" ht="49.5" customHeight="1" outlineLevel="1" x14ac:dyDescent="0.25">
      <c r="A267" s="79" t="s">
        <v>549</v>
      </c>
      <c r="B267" s="70"/>
      <c r="C267" s="86"/>
      <c r="D267" s="87"/>
      <c r="E267" s="72">
        <v>0</v>
      </c>
      <c r="F267" s="72">
        <v>0</v>
      </c>
      <c r="G267" s="168"/>
      <c r="H267" s="168"/>
      <c r="I267" s="169"/>
      <c r="J267" s="168"/>
      <c r="K267" s="168"/>
      <c r="L267" s="168"/>
      <c r="M267" s="168"/>
      <c r="N267" s="168"/>
      <c r="O267" s="168"/>
      <c r="P267" s="168"/>
      <c r="Q267" s="168"/>
      <c r="R267" s="168"/>
      <c r="S267" s="168"/>
      <c r="T267" s="168"/>
      <c r="U267" s="168"/>
      <c r="V267" s="168"/>
      <c r="W267" s="168"/>
      <c r="X267" s="168"/>
      <c r="Y267" s="168"/>
      <c r="Z267" s="168"/>
    </row>
    <row r="268" spans="1:177" s="16" customFormat="1" ht="63" outlineLevel="1" x14ac:dyDescent="0.25">
      <c r="A268" s="521" t="s">
        <v>910</v>
      </c>
      <c r="B268" s="199"/>
      <c r="C268" s="200"/>
      <c r="D268" s="201"/>
      <c r="E268" s="220">
        <v>0</v>
      </c>
      <c r="F268" s="294">
        <v>0</v>
      </c>
      <c r="G268" s="168"/>
      <c r="H268" s="168"/>
      <c r="I268" s="168"/>
      <c r="J268" s="168"/>
      <c r="K268" s="168"/>
      <c r="L268" s="168"/>
      <c r="M268" s="168"/>
      <c r="N268" s="168"/>
      <c r="O268" s="168"/>
      <c r="P268" s="168"/>
      <c r="Q268" s="168"/>
      <c r="R268" s="168"/>
      <c r="S268" s="168"/>
      <c r="T268" s="168"/>
      <c r="U268" s="168"/>
      <c r="V268" s="168"/>
      <c r="W268" s="168"/>
      <c r="X268" s="168"/>
      <c r="Y268" s="168"/>
      <c r="Z268" s="168"/>
    </row>
    <row r="269" spans="1:177" s="16" customFormat="1" ht="22.5" customHeight="1" outlineLevel="1" x14ac:dyDescent="0.25">
      <c r="A269" s="79" t="s">
        <v>617</v>
      </c>
      <c r="B269" s="70"/>
      <c r="C269" s="86"/>
      <c r="D269" s="83"/>
      <c r="E269" s="72">
        <v>0</v>
      </c>
      <c r="F269" s="71">
        <f t="shared" ref="F269:F270" si="3">E269</f>
        <v>0</v>
      </c>
      <c r="G269" s="168"/>
      <c r="H269" s="168"/>
      <c r="I269" s="168"/>
      <c r="J269" s="168"/>
      <c r="K269" s="168"/>
      <c r="L269" s="168"/>
      <c r="M269" s="168"/>
      <c r="N269" s="168"/>
      <c r="O269" s="168"/>
      <c r="P269" s="168"/>
      <c r="Q269" s="168"/>
      <c r="R269" s="168"/>
      <c r="S269" s="168"/>
      <c r="T269" s="168"/>
      <c r="U269" s="168"/>
      <c r="V269" s="168"/>
      <c r="W269" s="168"/>
      <c r="X269" s="168"/>
      <c r="Y269" s="168"/>
      <c r="Z269" s="168"/>
    </row>
    <row r="270" spans="1:177" s="16" customFormat="1" ht="47.25" outlineLevel="1" x14ac:dyDescent="0.25">
      <c r="A270" s="79" t="s">
        <v>618</v>
      </c>
      <c r="B270" s="70"/>
      <c r="C270" s="86"/>
      <c r="D270" s="83"/>
      <c r="E270" s="72">
        <v>0</v>
      </c>
      <c r="F270" s="71">
        <f t="shared" si="3"/>
        <v>0</v>
      </c>
      <c r="G270" s="168"/>
      <c r="H270" s="168"/>
      <c r="I270" s="168"/>
      <c r="J270" s="168"/>
      <c r="K270" s="168"/>
      <c r="L270" s="168"/>
      <c r="M270" s="168"/>
      <c r="N270" s="168"/>
      <c r="O270" s="168"/>
      <c r="P270" s="168"/>
      <c r="Q270" s="168"/>
      <c r="R270" s="168"/>
      <c r="S270" s="168"/>
      <c r="T270" s="168"/>
      <c r="U270" s="168"/>
      <c r="V270" s="168"/>
      <c r="W270" s="168"/>
      <c r="X270" s="168"/>
      <c r="Y270" s="168"/>
      <c r="Z270" s="168"/>
    </row>
    <row r="271" spans="1:177" s="5" customFormat="1" ht="34.5" customHeight="1" thickBot="1" x14ac:dyDescent="0.35">
      <c r="A271" s="380" t="s">
        <v>1746</v>
      </c>
      <c r="B271" s="64"/>
      <c r="C271" s="64"/>
      <c r="D271" s="104"/>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row>
    <row r="272" spans="1:177" s="9" customFormat="1" ht="143.44999999999999" customHeight="1" x14ac:dyDescent="0.25">
      <c r="A272" s="124" t="s">
        <v>46</v>
      </c>
      <c r="B272" s="125" t="s">
        <v>34</v>
      </c>
      <c r="C272" s="125" t="s">
        <v>28</v>
      </c>
      <c r="D272" s="126" t="s">
        <v>58</v>
      </c>
      <c r="E272" s="123" t="s">
        <v>1309</v>
      </c>
      <c r="F272" s="123" t="s">
        <v>1310</v>
      </c>
      <c r="G272" s="171"/>
      <c r="H272" s="171"/>
      <c r="I272" s="171"/>
      <c r="J272" s="2220"/>
      <c r="K272" s="2220"/>
      <c r="L272" s="2220"/>
      <c r="M272" s="2220"/>
      <c r="N272" s="2220"/>
      <c r="O272" s="2220"/>
      <c r="P272" s="2220"/>
      <c r="Q272" s="2220"/>
      <c r="R272" s="2220"/>
      <c r="S272" s="2220"/>
      <c r="T272" s="2220"/>
      <c r="U272" s="2220"/>
      <c r="V272" s="2220"/>
      <c r="W272" s="2220"/>
      <c r="X272" s="2220"/>
      <c r="Y272" s="2220"/>
      <c r="Z272" s="2220"/>
      <c r="AA272" s="2220"/>
      <c r="AB272" s="2220"/>
    </row>
    <row r="273" spans="1:177" s="9" customFormat="1" ht="17.25" customHeight="1" x14ac:dyDescent="0.25">
      <c r="A273" s="89">
        <v>1</v>
      </c>
      <c r="B273" s="90">
        <v>2</v>
      </c>
      <c r="C273" s="90">
        <v>3</v>
      </c>
      <c r="D273" s="91">
        <v>4</v>
      </c>
      <c r="E273" s="92">
        <v>5</v>
      </c>
      <c r="F273" s="92">
        <v>6</v>
      </c>
      <c r="G273" s="166"/>
      <c r="H273" s="166"/>
      <c r="I273" s="166"/>
      <c r="J273" s="54"/>
      <c r="K273" s="56"/>
      <c r="L273" s="54"/>
      <c r="M273" s="55"/>
      <c r="N273" s="54"/>
      <c r="O273" s="56"/>
      <c r="P273" s="54"/>
      <c r="Q273" s="55"/>
      <c r="R273" s="54"/>
      <c r="S273" s="56"/>
      <c r="T273" s="56"/>
      <c r="U273" s="54"/>
      <c r="V273" s="55"/>
      <c r="W273" s="55"/>
      <c r="X273" s="54"/>
      <c r="Y273" s="56"/>
      <c r="Z273" s="54"/>
      <c r="AA273" s="55"/>
      <c r="AB273" s="54"/>
    </row>
    <row r="274" spans="1:177" s="8" customFormat="1" ht="21" customHeight="1" x14ac:dyDescent="0.25">
      <c r="A274" s="119" t="s">
        <v>59</v>
      </c>
      <c r="B274" s="120"/>
      <c r="C274" s="120"/>
      <c r="D274" s="121"/>
      <c r="E274" s="122">
        <f>E276+E317</f>
        <v>0</v>
      </c>
      <c r="F274" s="122">
        <f>F276+F317</f>
        <v>0</v>
      </c>
      <c r="G274" s="57"/>
      <c r="H274" s="57"/>
      <c r="I274" s="57"/>
      <c r="J274" s="57"/>
      <c r="K274" s="57"/>
      <c r="L274" s="57"/>
      <c r="M274" s="57"/>
      <c r="N274" s="57"/>
      <c r="O274" s="57"/>
      <c r="P274" s="57"/>
      <c r="Q274" s="57"/>
      <c r="R274" s="57"/>
      <c r="S274" s="57"/>
      <c r="T274" s="57"/>
      <c r="U274" s="57"/>
      <c r="V274" s="57"/>
      <c r="W274" s="57"/>
      <c r="X274" s="57"/>
      <c r="Y274" s="57"/>
      <c r="Z274" s="57"/>
      <c r="AA274" s="57"/>
      <c r="AB274" s="57"/>
    </row>
    <row r="275" spans="1:177" s="8" customFormat="1" ht="21" customHeight="1" x14ac:dyDescent="0.25">
      <c r="A275" s="119" t="s">
        <v>525</v>
      </c>
      <c r="B275" s="120"/>
      <c r="C275" s="120"/>
      <c r="D275" s="121"/>
      <c r="E275" s="122">
        <f>E280+E282+E284+E289+E291+E296+E317+E307-E297-E298-E304</f>
        <v>0</v>
      </c>
      <c r="F275" s="122">
        <f>F280+F282+F284+F289+F291+F296+F317+F307-F297-F298-F304</f>
        <v>0</v>
      </c>
      <c r="G275" s="57"/>
      <c r="H275" s="57"/>
      <c r="I275" s="57"/>
      <c r="J275" s="57"/>
      <c r="K275" s="57"/>
      <c r="L275" s="57"/>
      <c r="M275" s="57"/>
      <c r="N275" s="57"/>
      <c r="O275" s="57"/>
      <c r="P275" s="57"/>
      <c r="Q275" s="57"/>
      <c r="R275" s="57"/>
      <c r="S275" s="57"/>
      <c r="T275" s="57"/>
      <c r="U275" s="57"/>
      <c r="V275" s="57"/>
      <c r="W275" s="57"/>
      <c r="X275" s="57"/>
      <c r="Y275" s="57"/>
      <c r="Z275" s="57"/>
      <c r="AA275" s="57"/>
      <c r="AB275" s="57"/>
    </row>
    <row r="276" spans="1:177" s="8" customFormat="1" ht="18" customHeight="1" x14ac:dyDescent="0.25">
      <c r="A276" s="107"/>
      <c r="B276" s="108">
        <v>200</v>
      </c>
      <c r="C276" s="108"/>
      <c r="D276" s="110"/>
      <c r="E276" s="109">
        <f>E277+E315</f>
        <v>0</v>
      </c>
      <c r="F276" s="109">
        <f>F277+F315</f>
        <v>0</v>
      </c>
      <c r="G276" s="57"/>
      <c r="H276" s="57"/>
      <c r="I276" s="57"/>
      <c r="J276" s="57"/>
      <c r="K276" s="57"/>
      <c r="L276" s="57"/>
      <c r="M276" s="57"/>
      <c r="N276" s="57"/>
      <c r="O276" s="57"/>
      <c r="P276" s="57"/>
      <c r="Q276" s="57"/>
      <c r="R276" s="57"/>
      <c r="S276" s="57"/>
      <c r="T276" s="57"/>
      <c r="U276" s="57"/>
      <c r="V276" s="57"/>
      <c r="W276" s="57"/>
      <c r="X276" s="57"/>
      <c r="Y276" s="57"/>
      <c r="Z276" s="57"/>
      <c r="AA276" s="57"/>
      <c r="AB276" s="57"/>
    </row>
    <row r="277" spans="1:177" s="8" customFormat="1" ht="21.75" customHeight="1" x14ac:dyDescent="0.25">
      <c r="A277" s="119" t="s">
        <v>540</v>
      </c>
      <c r="B277" s="120">
        <v>220</v>
      </c>
      <c r="C277" s="120"/>
      <c r="D277" s="121"/>
      <c r="E277" s="122">
        <f>E280+E282+E284+E289+E291+E296+E307</f>
        <v>0</v>
      </c>
      <c r="F277" s="122">
        <f>F280+F282+F284+F289+F291+F296+F307</f>
        <v>0</v>
      </c>
      <c r="G277" s="57"/>
      <c r="H277" s="57"/>
      <c r="I277" s="57"/>
      <c r="J277" s="57"/>
      <c r="K277" s="57"/>
      <c r="L277" s="57"/>
      <c r="M277" s="57"/>
      <c r="N277" s="57"/>
      <c r="O277" s="57"/>
      <c r="P277" s="57"/>
      <c r="Q277" s="57"/>
      <c r="R277" s="57"/>
      <c r="S277" s="57"/>
      <c r="T277" s="57"/>
      <c r="U277" s="57"/>
      <c r="V277" s="57"/>
      <c r="W277" s="57"/>
      <c r="X277" s="57"/>
      <c r="Y277" s="57"/>
      <c r="Z277" s="57"/>
      <c r="AA277" s="57"/>
      <c r="AB277" s="57"/>
    </row>
    <row r="278" spans="1:177" s="17" customFormat="1" ht="21.75" customHeight="1" x14ac:dyDescent="0.25">
      <c r="A278" s="119" t="s">
        <v>541</v>
      </c>
      <c r="B278" s="120">
        <v>212</v>
      </c>
      <c r="C278" s="120"/>
      <c r="D278" s="121"/>
      <c r="E278" s="122">
        <f>SUM(E279:E279)</f>
        <v>0</v>
      </c>
      <c r="F278" s="122">
        <f>SUM(F279:F279)</f>
        <v>0</v>
      </c>
      <c r="G278" s="57"/>
      <c r="H278" s="57"/>
      <c r="I278" s="57"/>
      <c r="J278" s="57"/>
      <c r="K278" s="57"/>
      <c r="L278" s="57"/>
      <c r="M278" s="57"/>
      <c r="N278" s="57"/>
      <c r="O278" s="57"/>
      <c r="P278" s="57"/>
      <c r="Q278" s="57"/>
      <c r="R278" s="57"/>
      <c r="S278" s="57"/>
      <c r="T278" s="57"/>
      <c r="U278" s="57"/>
      <c r="V278" s="57"/>
      <c r="W278" s="57"/>
      <c r="X278" s="57"/>
      <c r="Y278" s="57"/>
      <c r="Z278" s="57"/>
      <c r="AA278" s="57"/>
      <c r="AB278" s="57"/>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c r="DZ278" s="40"/>
      <c r="EA278" s="40"/>
      <c r="EB278" s="40"/>
      <c r="EC278" s="40"/>
      <c r="ED278" s="40"/>
      <c r="EE278" s="40"/>
      <c r="EF278" s="40"/>
      <c r="EG278" s="40"/>
      <c r="EH278" s="40"/>
      <c r="EI278" s="40"/>
      <c r="EJ278" s="40"/>
      <c r="EK278" s="40"/>
      <c r="EL278" s="40"/>
      <c r="EM278" s="40"/>
      <c r="EN278" s="40"/>
      <c r="EO278" s="40"/>
      <c r="EP278" s="40"/>
      <c r="EQ278" s="40"/>
      <c r="ER278" s="40"/>
      <c r="ES278" s="40"/>
      <c r="ET278" s="40"/>
      <c r="EU278" s="40"/>
      <c r="EV278" s="40"/>
      <c r="EW278" s="40"/>
      <c r="EX278" s="40"/>
      <c r="EY278" s="40"/>
      <c r="EZ278" s="40"/>
      <c r="FA278" s="40"/>
      <c r="FB278" s="40"/>
      <c r="FC278" s="40"/>
      <c r="FD278" s="40"/>
      <c r="FE278" s="40"/>
      <c r="FF278" s="40"/>
      <c r="FG278" s="40"/>
      <c r="FH278" s="40"/>
      <c r="FI278" s="40"/>
      <c r="FJ278" s="40"/>
      <c r="FK278" s="40"/>
      <c r="FL278" s="40"/>
      <c r="FM278" s="40"/>
      <c r="FN278" s="40"/>
      <c r="FO278" s="40"/>
      <c r="FP278" s="40"/>
      <c r="FQ278" s="40"/>
      <c r="FR278" s="40"/>
      <c r="FS278" s="40"/>
      <c r="FT278" s="40"/>
      <c r="FU278" s="40"/>
    </row>
    <row r="279" spans="1:177" s="15" customFormat="1" ht="43.5" customHeight="1" x14ac:dyDescent="0.25">
      <c r="A279" s="75" t="s">
        <v>103</v>
      </c>
      <c r="B279" s="70"/>
      <c r="C279" s="86">
        <v>912</v>
      </c>
      <c r="D279" s="83" t="s">
        <v>571</v>
      </c>
      <c r="E279" s="72">
        <f>'Раб.таблица 2022'!F299</f>
        <v>0</v>
      </c>
      <c r="F279" s="71">
        <f t="shared" ref="F279" si="4">E279</f>
        <v>0</v>
      </c>
      <c r="G279" s="58"/>
      <c r="H279" s="58"/>
      <c r="I279" s="58"/>
      <c r="J279" s="58"/>
      <c r="K279" s="58"/>
      <c r="L279" s="58"/>
      <c r="M279" s="58"/>
      <c r="N279" s="58"/>
      <c r="O279" s="58"/>
      <c r="P279" s="58"/>
      <c r="Q279" s="58"/>
      <c r="R279" s="58"/>
      <c r="S279" s="58"/>
      <c r="T279" s="58"/>
      <c r="U279" s="58"/>
      <c r="V279" s="58"/>
      <c r="W279" s="58"/>
      <c r="X279" s="58"/>
      <c r="Y279" s="58"/>
      <c r="Z279" s="58"/>
      <c r="AA279" s="58"/>
      <c r="AB279" s="58"/>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6"/>
      <c r="FK279" s="16"/>
      <c r="FL279" s="16"/>
      <c r="FM279" s="16"/>
      <c r="FN279" s="16"/>
      <c r="FO279" s="16"/>
      <c r="FP279" s="16"/>
      <c r="FQ279" s="16"/>
      <c r="FR279" s="16"/>
      <c r="FS279" s="16"/>
      <c r="FT279" s="16"/>
      <c r="FU279" s="16"/>
    </row>
    <row r="280" spans="1:177" s="8" customFormat="1" ht="23.25" customHeight="1" x14ac:dyDescent="0.25">
      <c r="A280" s="119" t="s">
        <v>60</v>
      </c>
      <c r="B280" s="120">
        <v>221</v>
      </c>
      <c r="C280" s="120"/>
      <c r="D280" s="121"/>
      <c r="E280" s="122">
        <f>SUM(E281)</f>
        <v>0</v>
      </c>
      <c r="F280" s="122">
        <f>SUM(F281)</f>
        <v>0</v>
      </c>
      <c r="G280" s="57"/>
      <c r="H280" s="57"/>
      <c r="I280" s="57"/>
      <c r="J280" s="57"/>
      <c r="K280" s="57"/>
      <c r="L280" s="57"/>
      <c r="M280" s="57"/>
      <c r="N280" s="57"/>
      <c r="O280" s="57"/>
      <c r="P280" s="57"/>
      <c r="Q280" s="57"/>
      <c r="R280" s="57"/>
      <c r="S280" s="57"/>
      <c r="T280" s="57"/>
      <c r="U280" s="57"/>
      <c r="V280" s="57"/>
      <c r="W280" s="57"/>
      <c r="X280" s="57"/>
      <c r="Y280" s="57"/>
      <c r="Z280" s="57"/>
      <c r="AA280" s="57"/>
      <c r="AB280" s="57"/>
    </row>
    <row r="281" spans="1:177" s="16" customFormat="1" ht="23.25" customHeight="1" x14ac:dyDescent="0.25">
      <c r="A281" s="75" t="s">
        <v>41</v>
      </c>
      <c r="B281" s="70"/>
      <c r="C281" s="86">
        <v>925</v>
      </c>
      <c r="D281" s="83" t="s">
        <v>572</v>
      </c>
      <c r="E281" s="71">
        <f>'Раб.таблица 2022'!F301</f>
        <v>0</v>
      </c>
      <c r="F281" s="71">
        <f>E281</f>
        <v>0</v>
      </c>
      <c r="G281" s="58"/>
      <c r="H281" s="58"/>
      <c r="I281" s="58"/>
      <c r="J281" s="58"/>
      <c r="K281" s="58"/>
      <c r="L281" s="58"/>
      <c r="M281" s="58"/>
      <c r="N281" s="58"/>
      <c r="O281" s="58"/>
      <c r="P281" s="58"/>
      <c r="Q281" s="58"/>
      <c r="R281" s="58"/>
      <c r="S281" s="58"/>
      <c r="T281" s="58"/>
      <c r="U281" s="58"/>
      <c r="V281" s="58"/>
      <c r="W281" s="58"/>
      <c r="X281" s="58"/>
      <c r="Y281" s="58"/>
      <c r="Z281" s="58"/>
      <c r="AA281" s="58"/>
      <c r="AB281" s="58"/>
    </row>
    <row r="282" spans="1:177" s="17" customFormat="1" ht="23.25" customHeight="1" x14ac:dyDescent="0.25">
      <c r="A282" s="119" t="s">
        <v>534</v>
      </c>
      <c r="B282" s="120">
        <v>222</v>
      </c>
      <c r="C282" s="120"/>
      <c r="D282" s="121"/>
      <c r="E282" s="122">
        <f>SUM(E283)</f>
        <v>0</v>
      </c>
      <c r="F282" s="122">
        <f>SUM(F283)</f>
        <v>0</v>
      </c>
      <c r="G282" s="57"/>
      <c r="H282" s="57"/>
      <c r="I282" s="57"/>
      <c r="J282" s="57"/>
      <c r="K282" s="57"/>
      <c r="L282" s="57"/>
      <c r="M282" s="57"/>
      <c r="N282" s="57"/>
      <c r="O282" s="57"/>
      <c r="P282" s="57"/>
      <c r="Q282" s="57"/>
      <c r="R282" s="57"/>
      <c r="S282" s="57"/>
      <c r="T282" s="57"/>
      <c r="U282" s="57"/>
      <c r="V282" s="57"/>
      <c r="W282" s="57"/>
      <c r="X282" s="57"/>
      <c r="Y282" s="57"/>
      <c r="Z282" s="57"/>
      <c r="AA282" s="57"/>
      <c r="AB282" s="57"/>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0"/>
      <c r="EE282" s="40"/>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0"/>
      <c r="FF282" s="40"/>
      <c r="FG282" s="40"/>
      <c r="FH282" s="40"/>
      <c r="FI282" s="40"/>
      <c r="FJ282" s="40"/>
      <c r="FK282" s="40"/>
      <c r="FL282" s="40"/>
      <c r="FM282" s="40"/>
      <c r="FN282" s="40"/>
      <c r="FO282" s="40"/>
      <c r="FP282" s="40"/>
      <c r="FQ282" s="40"/>
      <c r="FR282" s="40"/>
      <c r="FS282" s="40"/>
      <c r="FT282" s="40"/>
      <c r="FU282" s="40"/>
    </row>
    <row r="283" spans="1:177" s="15" customFormat="1" ht="24.75" customHeight="1" x14ac:dyDescent="0.25">
      <c r="A283" s="75" t="s">
        <v>62</v>
      </c>
      <c r="B283" s="70"/>
      <c r="C283" s="86">
        <v>922</v>
      </c>
      <c r="D283" s="83" t="s">
        <v>572</v>
      </c>
      <c r="E283" s="71">
        <f>'Раб.таблица 2022'!F303</f>
        <v>0</v>
      </c>
      <c r="F283" s="71">
        <f>E283</f>
        <v>0</v>
      </c>
      <c r="G283" s="58"/>
      <c r="H283" s="58"/>
      <c r="I283" s="58"/>
      <c r="J283" s="58"/>
      <c r="K283" s="58"/>
      <c r="L283" s="58"/>
      <c r="M283" s="58"/>
      <c r="N283" s="58"/>
      <c r="O283" s="58"/>
      <c r="P283" s="58"/>
      <c r="Q283" s="58"/>
      <c r="R283" s="58"/>
      <c r="S283" s="58"/>
      <c r="T283" s="58"/>
      <c r="U283" s="58"/>
      <c r="V283" s="58"/>
      <c r="W283" s="58"/>
      <c r="X283" s="58"/>
      <c r="Y283" s="58"/>
      <c r="Z283" s="58"/>
      <c r="AA283" s="58"/>
      <c r="AB283" s="58"/>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6"/>
      <c r="FK283" s="16"/>
      <c r="FL283" s="16"/>
      <c r="FM283" s="16"/>
      <c r="FN283" s="16"/>
      <c r="FO283" s="16"/>
      <c r="FP283" s="16"/>
      <c r="FQ283" s="16"/>
      <c r="FR283" s="16"/>
      <c r="FS283" s="16"/>
      <c r="FT283" s="16"/>
      <c r="FU283" s="16"/>
    </row>
    <row r="284" spans="1:177" s="17" customFormat="1" ht="22.5" customHeight="1" x14ac:dyDescent="0.25">
      <c r="A284" s="119" t="s">
        <v>535</v>
      </c>
      <c r="B284" s="120">
        <v>223</v>
      </c>
      <c r="C284" s="120"/>
      <c r="D284" s="121"/>
      <c r="E284" s="122">
        <f>SUM(E285:E288)</f>
        <v>0</v>
      </c>
      <c r="F284" s="122">
        <f>SUM(F285:F288)</f>
        <v>0</v>
      </c>
      <c r="G284" s="57"/>
      <c r="H284" s="57"/>
      <c r="I284" s="57"/>
      <c r="J284" s="57"/>
      <c r="K284" s="57"/>
      <c r="L284" s="57"/>
      <c r="M284" s="57"/>
      <c r="N284" s="57"/>
      <c r="O284" s="57"/>
      <c r="P284" s="57"/>
      <c r="Q284" s="57"/>
      <c r="R284" s="57"/>
      <c r="S284" s="57"/>
      <c r="T284" s="57"/>
      <c r="U284" s="57"/>
      <c r="V284" s="57"/>
      <c r="W284" s="57"/>
      <c r="X284" s="57"/>
      <c r="Y284" s="57"/>
      <c r="Z284" s="57"/>
      <c r="AA284" s="57"/>
      <c r="AB284" s="57"/>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0"/>
      <c r="FI284" s="40"/>
      <c r="FJ284" s="40"/>
      <c r="FK284" s="40"/>
      <c r="FL284" s="40"/>
      <c r="FM284" s="40"/>
      <c r="FN284" s="40"/>
      <c r="FO284" s="40"/>
      <c r="FP284" s="40"/>
      <c r="FQ284" s="40"/>
      <c r="FR284" s="40"/>
      <c r="FS284" s="40"/>
      <c r="FT284" s="40"/>
      <c r="FU284" s="40"/>
    </row>
    <row r="285" spans="1:177" s="15" customFormat="1" ht="29.25" x14ac:dyDescent="0.25">
      <c r="A285" s="75" t="s">
        <v>21</v>
      </c>
      <c r="B285" s="70"/>
      <c r="C285" s="86">
        <v>931</v>
      </c>
      <c r="D285" s="83" t="s">
        <v>572</v>
      </c>
      <c r="E285" s="71">
        <f>'Раб.таблица 2022'!F305</f>
        <v>0</v>
      </c>
      <c r="F285" s="71">
        <f>E285</f>
        <v>0</v>
      </c>
      <c r="G285" s="58"/>
      <c r="H285" s="58"/>
      <c r="I285" s="58"/>
      <c r="J285" s="58"/>
      <c r="K285" s="58"/>
      <c r="L285" s="58"/>
      <c r="M285" s="58"/>
      <c r="N285" s="58"/>
      <c r="O285" s="58"/>
      <c r="P285" s="58"/>
      <c r="Q285" s="58"/>
      <c r="R285" s="58"/>
      <c r="S285" s="58"/>
      <c r="T285" s="58"/>
      <c r="U285" s="58"/>
      <c r="V285" s="58"/>
      <c r="W285" s="58"/>
      <c r="X285" s="58"/>
      <c r="Y285" s="58"/>
      <c r="Z285" s="58"/>
      <c r="AA285" s="58"/>
      <c r="AB285" s="58"/>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6"/>
      <c r="FK285" s="16"/>
      <c r="FL285" s="16"/>
      <c r="FM285" s="16"/>
      <c r="FN285" s="16"/>
      <c r="FO285" s="16"/>
      <c r="FP285" s="16"/>
      <c r="FQ285" s="16"/>
      <c r="FR285" s="16"/>
      <c r="FS285" s="16"/>
      <c r="FT285" s="16"/>
      <c r="FU285" s="16"/>
    </row>
    <row r="286" spans="1:177" s="15" customFormat="1" ht="19.5" customHeight="1" x14ac:dyDescent="0.25">
      <c r="A286" s="75" t="s">
        <v>19</v>
      </c>
      <c r="B286" s="70"/>
      <c r="C286" s="86">
        <v>932</v>
      </c>
      <c r="D286" s="83" t="s">
        <v>572</v>
      </c>
      <c r="E286" s="71">
        <f>'Раб.таблица 2022'!F306</f>
        <v>0</v>
      </c>
      <c r="F286" s="71">
        <f>E286</f>
        <v>0</v>
      </c>
      <c r="G286" s="58"/>
      <c r="H286" s="58"/>
      <c r="I286" s="58"/>
      <c r="J286" s="58"/>
      <c r="K286" s="58"/>
      <c r="L286" s="58"/>
      <c r="M286" s="58"/>
      <c r="N286" s="58"/>
      <c r="O286" s="58"/>
      <c r="P286" s="58"/>
      <c r="Q286" s="58"/>
      <c r="R286" s="58"/>
      <c r="S286" s="58"/>
      <c r="T286" s="58"/>
      <c r="U286" s="58"/>
      <c r="V286" s="58"/>
      <c r="W286" s="58"/>
      <c r="X286" s="58"/>
      <c r="Y286" s="58"/>
      <c r="Z286" s="58"/>
      <c r="AA286" s="58"/>
      <c r="AB286" s="58"/>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6"/>
      <c r="FK286" s="16"/>
      <c r="FL286" s="16"/>
      <c r="FM286" s="16"/>
      <c r="FN286" s="16"/>
      <c r="FO286" s="16"/>
      <c r="FP286" s="16"/>
      <c r="FQ286" s="16"/>
      <c r="FR286" s="16"/>
      <c r="FS286" s="16"/>
      <c r="FT286" s="16"/>
      <c r="FU286" s="16"/>
    </row>
    <row r="287" spans="1:177" s="15" customFormat="1" ht="19.5" customHeight="1" x14ac:dyDescent="0.25">
      <c r="A287" s="75" t="s">
        <v>598</v>
      </c>
      <c r="B287" s="70"/>
      <c r="C287" s="86">
        <v>933</v>
      </c>
      <c r="D287" s="83" t="s">
        <v>572</v>
      </c>
      <c r="E287" s="71"/>
      <c r="F287" s="71">
        <f t="shared" ref="F287:F288" si="5">E287</f>
        <v>0</v>
      </c>
      <c r="G287" s="58"/>
      <c r="H287" s="58"/>
      <c r="I287" s="58"/>
      <c r="J287" s="58"/>
      <c r="K287" s="58"/>
      <c r="L287" s="58"/>
      <c r="M287" s="58"/>
      <c r="N287" s="58"/>
      <c r="O287" s="58"/>
      <c r="P287" s="58"/>
      <c r="Q287" s="58"/>
      <c r="R287" s="58"/>
      <c r="S287" s="58"/>
      <c r="T287" s="58"/>
      <c r="U287" s="58"/>
      <c r="V287" s="58"/>
      <c r="W287" s="58"/>
      <c r="X287" s="58"/>
      <c r="Y287" s="58"/>
      <c r="Z287" s="58"/>
      <c r="AA287" s="58"/>
      <c r="AB287" s="58"/>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6"/>
      <c r="FK287" s="16"/>
      <c r="FL287" s="16"/>
      <c r="FM287" s="16"/>
      <c r="FN287" s="16"/>
      <c r="FO287" s="16"/>
      <c r="FP287" s="16"/>
      <c r="FQ287" s="16"/>
      <c r="FR287" s="16"/>
      <c r="FS287" s="16"/>
      <c r="FT287" s="16"/>
      <c r="FU287" s="16"/>
    </row>
    <row r="288" spans="1:177" s="15" customFormat="1" ht="19.5" customHeight="1" x14ac:dyDescent="0.25">
      <c r="A288" s="75" t="s">
        <v>599</v>
      </c>
      <c r="B288" s="70"/>
      <c r="C288" s="86">
        <v>933</v>
      </c>
      <c r="D288" s="83" t="s">
        <v>572</v>
      </c>
      <c r="E288" s="71"/>
      <c r="F288" s="71">
        <f t="shared" si="5"/>
        <v>0</v>
      </c>
      <c r="G288" s="58"/>
      <c r="H288" s="58"/>
      <c r="I288" s="58"/>
      <c r="J288" s="58"/>
      <c r="K288" s="58"/>
      <c r="L288" s="58"/>
      <c r="M288" s="58"/>
      <c r="N288" s="58"/>
      <c r="O288" s="58"/>
      <c r="P288" s="58"/>
      <c r="Q288" s="58"/>
      <c r="R288" s="58"/>
      <c r="S288" s="58"/>
      <c r="T288" s="58"/>
      <c r="U288" s="58"/>
      <c r="V288" s="58"/>
      <c r="W288" s="58"/>
      <c r="X288" s="58"/>
      <c r="Y288" s="58"/>
      <c r="Z288" s="58"/>
      <c r="AA288" s="58"/>
      <c r="AB288" s="58"/>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row>
    <row r="289" spans="1:177" s="17" customFormat="1" ht="32.25" customHeight="1" x14ac:dyDescent="0.25">
      <c r="A289" s="135" t="s">
        <v>533</v>
      </c>
      <c r="B289" s="120">
        <v>224</v>
      </c>
      <c r="C289" s="120"/>
      <c r="D289" s="121"/>
      <c r="E289" s="122">
        <f>SUM(E290)</f>
        <v>0</v>
      </c>
      <c r="F289" s="122">
        <f>SUM(F290)</f>
        <v>0</v>
      </c>
      <c r="G289" s="57"/>
      <c r="H289" s="57"/>
      <c r="I289" s="57"/>
      <c r="J289" s="57"/>
      <c r="K289" s="57"/>
      <c r="L289" s="57"/>
      <c r="M289" s="57"/>
      <c r="N289" s="57"/>
      <c r="O289" s="57"/>
      <c r="P289" s="57"/>
      <c r="Q289" s="57"/>
      <c r="R289" s="57"/>
      <c r="S289" s="57"/>
      <c r="T289" s="57"/>
      <c r="U289" s="57"/>
      <c r="V289" s="57"/>
      <c r="W289" s="57"/>
      <c r="X289" s="57"/>
      <c r="Y289" s="57"/>
      <c r="Z289" s="57"/>
      <c r="AA289" s="57"/>
      <c r="AB289" s="57"/>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0"/>
      <c r="FI289" s="40"/>
      <c r="FJ289" s="40"/>
      <c r="FK289" s="40"/>
      <c r="FL289" s="40"/>
      <c r="FM289" s="40"/>
      <c r="FN289" s="40"/>
      <c r="FO289" s="40"/>
      <c r="FP289" s="40"/>
      <c r="FQ289" s="40"/>
      <c r="FR289" s="40"/>
      <c r="FS289" s="40"/>
      <c r="FT289" s="40"/>
      <c r="FU289" s="40"/>
    </row>
    <row r="290" spans="1:177" s="15" customFormat="1" ht="24.75" customHeight="1" x14ac:dyDescent="0.25">
      <c r="A290" s="75" t="s">
        <v>63</v>
      </c>
      <c r="B290" s="70"/>
      <c r="C290" s="86">
        <v>926</v>
      </c>
      <c r="D290" s="83" t="s">
        <v>572</v>
      </c>
      <c r="E290" s="71"/>
      <c r="F290" s="71">
        <f>E290</f>
        <v>0</v>
      </c>
      <c r="G290" s="58"/>
      <c r="H290" s="58"/>
      <c r="I290" s="58"/>
      <c r="J290" s="58"/>
      <c r="K290" s="58"/>
      <c r="L290" s="58"/>
      <c r="M290" s="58"/>
      <c r="N290" s="58"/>
      <c r="O290" s="58"/>
      <c r="P290" s="58"/>
      <c r="Q290" s="58"/>
      <c r="R290" s="58"/>
      <c r="S290" s="58"/>
      <c r="T290" s="58"/>
      <c r="U290" s="58"/>
      <c r="V290" s="58"/>
      <c r="W290" s="58"/>
      <c r="X290" s="58"/>
      <c r="Y290" s="58"/>
      <c r="Z290" s="58"/>
      <c r="AA290" s="58"/>
      <c r="AB290" s="58"/>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c r="FM290" s="16"/>
      <c r="FN290" s="16"/>
      <c r="FO290" s="16"/>
      <c r="FP290" s="16"/>
      <c r="FQ290" s="16"/>
      <c r="FR290" s="16"/>
      <c r="FS290" s="16"/>
      <c r="FT290" s="16"/>
      <c r="FU290" s="16"/>
    </row>
    <row r="291" spans="1:177" s="17" customFormat="1" ht="33" customHeight="1" x14ac:dyDescent="0.25">
      <c r="A291" s="135" t="s">
        <v>536</v>
      </c>
      <c r="B291" s="120">
        <v>225</v>
      </c>
      <c r="C291" s="120"/>
      <c r="D291" s="121"/>
      <c r="E291" s="122">
        <f>SUM(E292:E295)</f>
        <v>0</v>
      </c>
      <c r="F291" s="122">
        <f>SUM(F292:F295)</f>
        <v>0</v>
      </c>
      <c r="G291" s="57"/>
      <c r="H291" s="57"/>
      <c r="I291" s="57"/>
      <c r="J291" s="57"/>
      <c r="K291" s="57"/>
      <c r="L291" s="57"/>
      <c r="M291" s="57"/>
      <c r="N291" s="57"/>
      <c r="O291" s="57"/>
      <c r="P291" s="57"/>
      <c r="Q291" s="57"/>
      <c r="R291" s="57"/>
      <c r="S291" s="57"/>
      <c r="T291" s="57"/>
      <c r="U291" s="57"/>
      <c r="V291" s="57"/>
      <c r="W291" s="57"/>
      <c r="X291" s="57"/>
      <c r="Y291" s="57"/>
      <c r="Z291" s="57"/>
      <c r="AA291" s="57"/>
      <c r="AB291" s="57"/>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0"/>
      <c r="FI291" s="40"/>
      <c r="FJ291" s="40"/>
      <c r="FK291" s="40"/>
      <c r="FL291" s="40"/>
      <c r="FM291" s="40"/>
      <c r="FN291" s="40"/>
      <c r="FO291" s="40"/>
      <c r="FP291" s="40"/>
      <c r="FQ291" s="40"/>
      <c r="FR291" s="40"/>
      <c r="FS291" s="40"/>
      <c r="FT291" s="40"/>
      <c r="FU291" s="40"/>
    </row>
    <row r="292" spans="1:177" s="15" customFormat="1" ht="20.25" customHeight="1" x14ac:dyDescent="0.25">
      <c r="A292" s="75" t="s">
        <v>9</v>
      </c>
      <c r="B292" s="70"/>
      <c r="C292" s="86">
        <v>941</v>
      </c>
      <c r="D292" s="83" t="s">
        <v>572</v>
      </c>
      <c r="E292" s="71">
        <f>'Раб.таблица 2022'!F312</f>
        <v>0</v>
      </c>
      <c r="F292" s="71">
        <f t="shared" ref="F292:F295" si="6">E292</f>
        <v>0</v>
      </c>
      <c r="G292" s="58"/>
      <c r="H292" s="58"/>
      <c r="I292" s="58"/>
      <c r="J292" s="58"/>
      <c r="K292" s="58"/>
      <c r="L292" s="58"/>
      <c r="M292" s="58"/>
      <c r="N292" s="58"/>
      <c r="O292" s="58"/>
      <c r="P292" s="58"/>
      <c r="Q292" s="58"/>
      <c r="R292" s="58"/>
      <c r="S292" s="58"/>
      <c r="T292" s="58"/>
      <c r="U292" s="58"/>
      <c r="V292" s="58"/>
      <c r="W292" s="58"/>
      <c r="X292" s="58"/>
      <c r="Y292" s="58"/>
      <c r="Z292" s="58"/>
      <c r="AA292" s="58"/>
      <c r="AB292" s="58"/>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6"/>
      <c r="FK292" s="16"/>
      <c r="FL292" s="16"/>
      <c r="FM292" s="16"/>
      <c r="FN292" s="16"/>
      <c r="FO292" s="16"/>
      <c r="FP292" s="16"/>
      <c r="FQ292" s="16"/>
      <c r="FR292" s="16"/>
      <c r="FS292" s="16"/>
      <c r="FT292" s="16"/>
      <c r="FU292" s="16"/>
    </row>
    <row r="293" spans="1:177" s="15" customFormat="1" ht="19.5" customHeight="1" x14ac:dyDescent="0.25">
      <c r="A293" s="75" t="s">
        <v>6</v>
      </c>
      <c r="B293" s="70"/>
      <c r="C293" s="86">
        <v>942</v>
      </c>
      <c r="D293" s="83" t="s">
        <v>572</v>
      </c>
      <c r="E293" s="71">
        <f>'Раб.таблица 2022'!F313</f>
        <v>0</v>
      </c>
      <c r="F293" s="71">
        <f t="shared" si="6"/>
        <v>0</v>
      </c>
      <c r="G293" s="58"/>
      <c r="H293" s="58"/>
      <c r="I293" s="58"/>
      <c r="J293" s="58"/>
      <c r="K293" s="58"/>
      <c r="L293" s="58"/>
      <c r="M293" s="58"/>
      <c r="N293" s="58"/>
      <c r="O293" s="58"/>
      <c r="P293" s="58"/>
      <c r="Q293" s="58"/>
      <c r="R293" s="58"/>
      <c r="S293" s="58"/>
      <c r="T293" s="58"/>
      <c r="U293" s="58"/>
      <c r="V293" s="58"/>
      <c r="W293" s="58"/>
      <c r="X293" s="58"/>
      <c r="Y293" s="58"/>
      <c r="Z293" s="58"/>
      <c r="AA293" s="58"/>
      <c r="AB293" s="58"/>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6"/>
      <c r="FK293" s="16"/>
      <c r="FL293" s="16"/>
      <c r="FM293" s="16"/>
      <c r="FN293" s="16"/>
      <c r="FO293" s="16"/>
      <c r="FP293" s="16"/>
      <c r="FQ293" s="16"/>
      <c r="FR293" s="16"/>
      <c r="FS293" s="16"/>
      <c r="FT293" s="16"/>
      <c r="FU293" s="16"/>
    </row>
    <row r="294" spans="1:177" s="15" customFormat="1" ht="19.5" customHeight="1" x14ac:dyDescent="0.25">
      <c r="A294" s="75" t="s">
        <v>68</v>
      </c>
      <c r="B294" s="70"/>
      <c r="C294" s="86">
        <v>943</v>
      </c>
      <c r="D294" s="83" t="s">
        <v>572</v>
      </c>
      <c r="E294" s="71"/>
      <c r="F294" s="71">
        <f t="shared" si="6"/>
        <v>0</v>
      </c>
      <c r="G294" s="58"/>
      <c r="H294" s="58"/>
      <c r="I294" s="58"/>
      <c r="J294" s="58"/>
      <c r="K294" s="58"/>
      <c r="L294" s="58"/>
      <c r="M294" s="58"/>
      <c r="N294" s="58"/>
      <c r="O294" s="58"/>
      <c r="P294" s="58"/>
      <c r="Q294" s="58"/>
      <c r="R294" s="58"/>
      <c r="S294" s="58"/>
      <c r="T294" s="58"/>
      <c r="U294" s="58"/>
      <c r="V294" s="58"/>
      <c r="W294" s="58"/>
      <c r="X294" s="58"/>
      <c r="Y294" s="58"/>
      <c r="Z294" s="58"/>
      <c r="AA294" s="58"/>
      <c r="AB294" s="58"/>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row>
    <row r="295" spans="1:177" s="15" customFormat="1" ht="19.5" customHeight="1" x14ac:dyDescent="0.25">
      <c r="A295" s="75" t="s">
        <v>13</v>
      </c>
      <c r="B295" s="70"/>
      <c r="C295" s="86">
        <v>947</v>
      </c>
      <c r="D295" s="83" t="s">
        <v>572</v>
      </c>
      <c r="E295" s="71"/>
      <c r="F295" s="71">
        <f t="shared" si="6"/>
        <v>0</v>
      </c>
      <c r="G295" s="58"/>
      <c r="H295" s="58"/>
      <c r="I295" s="58"/>
      <c r="J295" s="58"/>
      <c r="K295" s="58"/>
      <c r="L295" s="58"/>
      <c r="M295" s="58"/>
      <c r="N295" s="58"/>
      <c r="O295" s="58"/>
      <c r="P295" s="58"/>
      <c r="Q295" s="58"/>
      <c r="R295" s="58"/>
      <c r="S295" s="58"/>
      <c r="T295" s="58"/>
      <c r="U295" s="58"/>
      <c r="V295" s="58"/>
      <c r="W295" s="58"/>
      <c r="X295" s="58"/>
      <c r="Y295" s="58"/>
      <c r="Z295" s="58"/>
      <c r="AA295" s="58"/>
      <c r="AB295" s="58"/>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c r="FM295" s="16"/>
      <c r="FN295" s="16"/>
      <c r="FO295" s="16"/>
      <c r="FP295" s="16"/>
      <c r="FQ295" s="16"/>
      <c r="FR295" s="16"/>
      <c r="FS295" s="16"/>
      <c r="FT295" s="16"/>
      <c r="FU295" s="16"/>
    </row>
    <row r="296" spans="1:177" s="17" customFormat="1" ht="24.75" customHeight="1" x14ac:dyDescent="0.25">
      <c r="A296" s="119" t="s">
        <v>543</v>
      </c>
      <c r="B296" s="120">
        <v>226</v>
      </c>
      <c r="C296" s="120"/>
      <c r="D296" s="121"/>
      <c r="E296" s="122">
        <f>SUM(E297:E306)</f>
        <v>0</v>
      </c>
      <c r="F296" s="122">
        <f>SUM(F297:F306)</f>
        <v>0</v>
      </c>
      <c r="G296" s="57"/>
      <c r="H296" s="57"/>
      <c r="I296" s="57"/>
      <c r="J296" s="57"/>
      <c r="K296" s="57"/>
      <c r="L296" s="57"/>
      <c r="M296" s="57"/>
      <c r="N296" s="57"/>
      <c r="O296" s="57"/>
      <c r="P296" s="57"/>
      <c r="Q296" s="57"/>
      <c r="R296" s="57"/>
      <c r="S296" s="57"/>
      <c r="T296" s="57"/>
      <c r="U296" s="57"/>
      <c r="V296" s="57"/>
      <c r="W296" s="57"/>
      <c r="X296" s="57"/>
      <c r="Y296" s="57"/>
      <c r="Z296" s="57"/>
      <c r="AA296" s="57"/>
      <c r="AB296" s="57"/>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0"/>
      <c r="FI296" s="40"/>
      <c r="FJ296" s="40"/>
      <c r="FK296" s="40"/>
      <c r="FL296" s="40"/>
      <c r="FM296" s="40"/>
      <c r="FN296" s="40"/>
      <c r="FO296" s="40"/>
      <c r="FP296" s="40"/>
      <c r="FQ296" s="40"/>
      <c r="FR296" s="40"/>
      <c r="FS296" s="40"/>
      <c r="FT296" s="40"/>
      <c r="FU296" s="40"/>
    </row>
    <row r="297" spans="1:177" s="15" customFormat="1" ht="58.5" customHeight="1" x14ac:dyDescent="0.25">
      <c r="A297" s="75" t="s">
        <v>106</v>
      </c>
      <c r="B297" s="70"/>
      <c r="C297" s="86">
        <v>921</v>
      </c>
      <c r="D297" s="83" t="s">
        <v>571</v>
      </c>
      <c r="E297" s="72"/>
      <c r="F297" s="71">
        <f t="shared" ref="F297:F298" si="7">E297</f>
        <v>0</v>
      </c>
      <c r="G297" s="58"/>
      <c r="H297" s="58"/>
      <c r="I297" s="58"/>
      <c r="J297" s="58"/>
      <c r="K297" s="58"/>
      <c r="L297" s="58"/>
      <c r="M297" s="58"/>
      <c r="N297" s="58"/>
      <c r="O297" s="58"/>
      <c r="P297" s="58"/>
      <c r="Q297" s="58"/>
      <c r="R297" s="58"/>
      <c r="S297" s="58"/>
      <c r="T297" s="58"/>
      <c r="U297" s="58"/>
      <c r="V297" s="58"/>
      <c r="W297" s="58"/>
      <c r="X297" s="58"/>
      <c r="Y297" s="58"/>
      <c r="Z297" s="58"/>
      <c r="AA297" s="58"/>
      <c r="AB297" s="58"/>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6"/>
      <c r="FK297" s="16"/>
      <c r="FL297" s="16"/>
      <c r="FM297" s="16"/>
      <c r="FN297" s="16"/>
      <c r="FO297" s="16"/>
      <c r="FP297" s="16"/>
      <c r="FQ297" s="16"/>
      <c r="FR297" s="16"/>
      <c r="FS297" s="16"/>
      <c r="FT297" s="16"/>
      <c r="FU297" s="16"/>
    </row>
    <row r="298" spans="1:177" s="15" customFormat="1" ht="45" customHeight="1" x14ac:dyDescent="0.25">
      <c r="A298" s="75" t="s">
        <v>610</v>
      </c>
      <c r="B298" s="70"/>
      <c r="C298" s="86">
        <v>952</v>
      </c>
      <c r="D298" s="83" t="s">
        <v>571</v>
      </c>
      <c r="E298" s="72"/>
      <c r="F298" s="71">
        <f t="shared" si="7"/>
        <v>0</v>
      </c>
      <c r="G298" s="58"/>
      <c r="H298" s="58"/>
      <c r="I298" s="58"/>
      <c r="J298" s="58"/>
      <c r="K298" s="58"/>
      <c r="L298" s="58"/>
      <c r="M298" s="58"/>
      <c r="N298" s="58"/>
      <c r="O298" s="58"/>
      <c r="P298" s="58"/>
      <c r="Q298" s="58"/>
      <c r="R298" s="58"/>
      <c r="S298" s="58"/>
      <c r="T298" s="58"/>
      <c r="U298" s="58"/>
      <c r="V298" s="58"/>
      <c r="W298" s="58"/>
      <c r="X298" s="58"/>
      <c r="Y298" s="58"/>
      <c r="Z298" s="58"/>
      <c r="AA298" s="58"/>
      <c r="AB298" s="58"/>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6"/>
      <c r="FK298" s="16"/>
      <c r="FL298" s="16"/>
      <c r="FM298" s="16"/>
      <c r="FN298" s="16"/>
      <c r="FO298" s="16"/>
      <c r="FP298" s="16"/>
      <c r="FQ298" s="16"/>
      <c r="FR298" s="16"/>
      <c r="FS298" s="16"/>
      <c r="FT298" s="16"/>
      <c r="FU298" s="16"/>
    </row>
    <row r="299" spans="1:177" s="15" customFormat="1" ht="45.75" customHeight="1" x14ac:dyDescent="0.25">
      <c r="A299" s="75" t="s">
        <v>27</v>
      </c>
      <c r="B299" s="70"/>
      <c r="C299" s="86">
        <v>953</v>
      </c>
      <c r="D299" s="83" t="s">
        <v>572</v>
      </c>
      <c r="E299" s="71"/>
      <c r="F299" s="71">
        <f t="shared" ref="F299:F305" si="8">E299</f>
        <v>0</v>
      </c>
      <c r="G299" s="58"/>
      <c r="H299" s="58"/>
      <c r="I299" s="58"/>
      <c r="J299" s="58"/>
      <c r="K299" s="58"/>
      <c r="L299" s="58"/>
      <c r="M299" s="58"/>
      <c r="N299" s="58"/>
      <c r="O299" s="58"/>
      <c r="P299" s="58"/>
      <c r="Q299" s="58"/>
      <c r="R299" s="58"/>
      <c r="S299" s="58"/>
      <c r="T299" s="58"/>
      <c r="U299" s="58"/>
      <c r="V299" s="58"/>
      <c r="W299" s="58"/>
      <c r="X299" s="58"/>
      <c r="Y299" s="58"/>
      <c r="Z299" s="58"/>
      <c r="AA299" s="58"/>
      <c r="AB299" s="58"/>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c r="FM299" s="16"/>
      <c r="FN299" s="16"/>
      <c r="FO299" s="16"/>
      <c r="FP299" s="16"/>
      <c r="FQ299" s="16"/>
      <c r="FR299" s="16"/>
      <c r="FS299" s="16"/>
      <c r="FT299" s="16"/>
      <c r="FU299" s="16"/>
    </row>
    <row r="300" spans="1:177" s="15" customFormat="1" ht="24.75" customHeight="1" x14ac:dyDescent="0.25">
      <c r="A300" s="75" t="s">
        <v>11</v>
      </c>
      <c r="B300" s="70"/>
      <c r="C300" s="86">
        <v>954</v>
      </c>
      <c r="D300" s="83" t="s">
        <v>572</v>
      </c>
      <c r="E300" s="71"/>
      <c r="F300" s="71">
        <f>E300</f>
        <v>0</v>
      </c>
      <c r="G300" s="58"/>
      <c r="H300" s="58"/>
      <c r="I300" s="58"/>
      <c r="J300" s="58"/>
      <c r="K300" s="58"/>
      <c r="L300" s="58"/>
      <c r="M300" s="58"/>
      <c r="N300" s="58"/>
      <c r="O300" s="58"/>
      <c r="P300" s="58"/>
      <c r="Q300" s="58"/>
      <c r="R300" s="58"/>
      <c r="S300" s="58"/>
      <c r="T300" s="58"/>
      <c r="U300" s="58"/>
      <c r="V300" s="58"/>
      <c r="W300" s="58"/>
      <c r="X300" s="58"/>
      <c r="Y300" s="58"/>
      <c r="Z300" s="58"/>
      <c r="AA300" s="58"/>
      <c r="AB300" s="58"/>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c r="FM300" s="16"/>
      <c r="FN300" s="16"/>
      <c r="FO300" s="16"/>
      <c r="FP300" s="16"/>
      <c r="FQ300" s="16"/>
      <c r="FR300" s="16"/>
      <c r="FS300" s="16"/>
      <c r="FT300" s="16"/>
      <c r="FU300" s="16"/>
    </row>
    <row r="301" spans="1:177" s="15" customFormat="1" ht="24.75" customHeight="1" x14ac:dyDescent="0.25">
      <c r="A301" s="75" t="s">
        <v>650</v>
      </c>
      <c r="B301" s="70"/>
      <c r="C301" s="86">
        <v>955</v>
      </c>
      <c r="D301" s="83" t="s">
        <v>572</v>
      </c>
      <c r="E301" s="71">
        <f>'Раб.таблица 2022'!F322</f>
        <v>0</v>
      </c>
      <c r="F301" s="71">
        <f t="shared" si="8"/>
        <v>0</v>
      </c>
      <c r="G301" s="58"/>
      <c r="H301" s="58"/>
      <c r="I301" s="58"/>
      <c r="J301" s="58"/>
      <c r="K301" s="58"/>
      <c r="L301" s="58"/>
      <c r="M301" s="58"/>
      <c r="N301" s="58"/>
      <c r="O301" s="58"/>
      <c r="P301" s="58"/>
      <c r="Q301" s="58"/>
      <c r="R301" s="58"/>
      <c r="S301" s="58"/>
      <c r="T301" s="58"/>
      <c r="U301" s="58"/>
      <c r="V301" s="58"/>
      <c r="W301" s="58"/>
      <c r="X301" s="58"/>
      <c r="Y301" s="58"/>
      <c r="Z301" s="58"/>
      <c r="AA301" s="58"/>
      <c r="AB301" s="58"/>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6"/>
      <c r="FK301" s="16"/>
      <c r="FL301" s="16"/>
      <c r="FM301" s="16"/>
      <c r="FN301" s="16"/>
      <c r="FO301" s="16"/>
      <c r="FP301" s="16"/>
      <c r="FQ301" s="16"/>
      <c r="FR301" s="16"/>
      <c r="FS301" s="16"/>
      <c r="FT301" s="16"/>
      <c r="FU301" s="16"/>
    </row>
    <row r="302" spans="1:177" s="15" customFormat="1" ht="31.5" customHeight="1" x14ac:dyDescent="0.25">
      <c r="A302" s="75" t="s">
        <v>40</v>
      </c>
      <c r="B302" s="70"/>
      <c r="C302" s="86">
        <v>956</v>
      </c>
      <c r="D302" s="83" t="s">
        <v>572</v>
      </c>
      <c r="E302" s="71"/>
      <c r="F302" s="71">
        <f t="shared" si="8"/>
        <v>0</v>
      </c>
      <c r="G302" s="58"/>
      <c r="H302" s="58"/>
      <c r="I302" s="58"/>
      <c r="J302" s="58"/>
      <c r="K302" s="58"/>
      <c r="L302" s="58"/>
      <c r="M302" s="58"/>
      <c r="N302" s="58"/>
      <c r="O302" s="58"/>
      <c r="P302" s="58"/>
      <c r="Q302" s="58"/>
      <c r="R302" s="58"/>
      <c r="S302" s="58"/>
      <c r="T302" s="58"/>
      <c r="U302" s="58"/>
      <c r="V302" s="58"/>
      <c r="W302" s="58"/>
      <c r="X302" s="58"/>
      <c r="Y302" s="58"/>
      <c r="Z302" s="58"/>
      <c r="AA302" s="58"/>
      <c r="AB302" s="58"/>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6"/>
      <c r="FK302" s="16"/>
      <c r="FL302" s="16"/>
      <c r="FM302" s="16"/>
      <c r="FN302" s="16"/>
      <c r="FO302" s="16"/>
      <c r="FP302" s="16"/>
      <c r="FQ302" s="16"/>
      <c r="FR302" s="16"/>
      <c r="FS302" s="16"/>
      <c r="FT302" s="16"/>
      <c r="FU302" s="16"/>
    </row>
    <row r="303" spans="1:177" s="15" customFormat="1" ht="57.75" customHeight="1" x14ac:dyDescent="0.25">
      <c r="A303" s="75" t="s">
        <v>77</v>
      </c>
      <c r="B303" s="70"/>
      <c r="C303" s="86">
        <v>957</v>
      </c>
      <c r="D303" s="83" t="s">
        <v>572</v>
      </c>
      <c r="E303" s="71"/>
      <c r="F303" s="71">
        <f t="shared" si="8"/>
        <v>0</v>
      </c>
      <c r="G303" s="58"/>
      <c r="H303" s="58"/>
      <c r="I303" s="58"/>
      <c r="J303" s="58"/>
      <c r="K303" s="58"/>
      <c r="L303" s="58"/>
      <c r="M303" s="58"/>
      <c r="N303" s="58"/>
      <c r="O303" s="58"/>
      <c r="P303" s="58"/>
      <c r="Q303" s="58"/>
      <c r="R303" s="58"/>
      <c r="S303" s="58"/>
      <c r="T303" s="58"/>
      <c r="U303" s="58"/>
      <c r="V303" s="58"/>
      <c r="W303" s="58"/>
      <c r="X303" s="58"/>
      <c r="Y303" s="58"/>
      <c r="Z303" s="58"/>
      <c r="AA303" s="58"/>
      <c r="AB303" s="58"/>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c r="FM303" s="16"/>
      <c r="FN303" s="16"/>
      <c r="FO303" s="16"/>
      <c r="FP303" s="16"/>
      <c r="FQ303" s="16"/>
      <c r="FR303" s="16"/>
      <c r="FS303" s="16"/>
      <c r="FT303" s="16"/>
      <c r="FU303" s="16"/>
    </row>
    <row r="304" spans="1:177" s="15" customFormat="1" ht="145.5" customHeight="1" x14ac:dyDescent="0.25">
      <c r="A304" s="265" t="s">
        <v>929</v>
      </c>
      <c r="B304" s="70"/>
      <c r="C304" s="86">
        <v>966</v>
      </c>
      <c r="D304" s="83" t="s">
        <v>572</v>
      </c>
      <c r="E304" s="71"/>
      <c r="F304" s="71">
        <f t="shared" si="8"/>
        <v>0</v>
      </c>
      <c r="G304" s="58"/>
      <c r="H304" s="58"/>
      <c r="I304" s="58"/>
      <c r="J304" s="58"/>
      <c r="K304" s="58"/>
      <c r="L304" s="58"/>
      <c r="M304" s="58"/>
      <c r="N304" s="58"/>
      <c r="O304" s="58"/>
      <c r="P304" s="58"/>
      <c r="Q304" s="58"/>
      <c r="R304" s="58"/>
      <c r="S304" s="58"/>
      <c r="T304" s="58"/>
      <c r="U304" s="58"/>
      <c r="V304" s="58"/>
      <c r="W304" s="58"/>
      <c r="X304" s="58"/>
      <c r="Y304" s="58"/>
      <c r="Z304" s="58"/>
      <c r="AA304" s="58"/>
      <c r="AB304" s="58"/>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6"/>
      <c r="FK304" s="16"/>
      <c r="FL304" s="16"/>
      <c r="FM304" s="16"/>
      <c r="FN304" s="16"/>
      <c r="FO304" s="16"/>
      <c r="FP304" s="16"/>
      <c r="FQ304" s="16"/>
      <c r="FR304" s="16"/>
      <c r="FS304" s="16"/>
      <c r="FT304" s="16"/>
      <c r="FU304" s="16"/>
    </row>
    <row r="305" spans="1:177" s="15" customFormat="1" ht="72.75" customHeight="1" x14ac:dyDescent="0.25">
      <c r="A305" s="75" t="s">
        <v>23</v>
      </c>
      <c r="B305" s="70"/>
      <c r="C305" s="86">
        <v>995</v>
      </c>
      <c r="D305" s="83" t="s">
        <v>572</v>
      </c>
      <c r="E305" s="71"/>
      <c r="F305" s="71">
        <f t="shared" si="8"/>
        <v>0</v>
      </c>
      <c r="G305" s="58"/>
      <c r="H305" s="58"/>
      <c r="I305" s="58"/>
      <c r="J305" s="58"/>
      <c r="K305" s="58"/>
      <c r="L305" s="58"/>
      <c r="M305" s="58"/>
      <c r="N305" s="58"/>
      <c r="O305" s="58"/>
      <c r="P305" s="58"/>
      <c r="Q305" s="58"/>
      <c r="R305" s="58"/>
      <c r="S305" s="58"/>
      <c r="T305" s="58"/>
      <c r="U305" s="58"/>
      <c r="V305" s="58"/>
      <c r="W305" s="58"/>
      <c r="X305" s="58"/>
      <c r="Y305" s="58"/>
      <c r="Z305" s="58"/>
      <c r="AA305" s="58"/>
      <c r="AB305" s="58"/>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c r="FM305" s="16"/>
      <c r="FN305" s="16"/>
      <c r="FO305" s="16"/>
      <c r="FP305" s="16"/>
      <c r="FQ305" s="16"/>
      <c r="FR305" s="16"/>
      <c r="FS305" s="16"/>
      <c r="FT305" s="16"/>
      <c r="FU305" s="16"/>
    </row>
    <row r="306" spans="1:177" s="15" customFormat="1" ht="22.5" customHeight="1" x14ac:dyDescent="0.25">
      <c r="A306" s="75" t="s">
        <v>78</v>
      </c>
      <c r="B306" s="70"/>
      <c r="C306" s="86">
        <v>996</v>
      </c>
      <c r="D306" s="83" t="s">
        <v>572</v>
      </c>
      <c r="E306" s="71"/>
      <c r="F306" s="71">
        <f>E306</f>
        <v>0</v>
      </c>
      <c r="G306" s="58"/>
      <c r="H306" s="58"/>
      <c r="I306" s="58"/>
      <c r="J306" s="58"/>
      <c r="K306" s="58"/>
      <c r="L306" s="58"/>
      <c r="M306" s="58"/>
      <c r="N306" s="58"/>
      <c r="O306" s="58"/>
      <c r="P306" s="58"/>
      <c r="Q306" s="58"/>
      <c r="R306" s="58"/>
      <c r="S306" s="58"/>
      <c r="T306" s="58"/>
      <c r="U306" s="58"/>
      <c r="V306" s="58"/>
      <c r="W306" s="58"/>
      <c r="X306" s="58"/>
      <c r="Y306" s="58"/>
      <c r="Z306" s="58"/>
      <c r="AA306" s="58"/>
      <c r="AB306" s="58"/>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6"/>
      <c r="FK306" s="16"/>
      <c r="FL306" s="16"/>
      <c r="FM306" s="16"/>
      <c r="FN306" s="16"/>
      <c r="FO306" s="16"/>
      <c r="FP306" s="16"/>
      <c r="FQ306" s="16"/>
      <c r="FR306" s="16"/>
      <c r="FS306" s="16"/>
      <c r="FT306" s="16"/>
      <c r="FU306" s="16"/>
    </row>
    <row r="307" spans="1:177" s="17" customFormat="1" ht="20.25" customHeight="1" x14ac:dyDescent="0.25">
      <c r="A307" s="119" t="s">
        <v>1001</v>
      </c>
      <c r="B307" s="120">
        <v>227</v>
      </c>
      <c r="C307" s="120"/>
      <c r="D307" s="121"/>
      <c r="E307" s="122">
        <f>SUM(E308)</f>
        <v>0</v>
      </c>
      <c r="F307" s="122">
        <f>SUM(F308)</f>
        <v>0</v>
      </c>
      <c r="G307" s="57"/>
      <c r="H307" s="57"/>
      <c r="I307" s="57"/>
      <c r="J307" s="57"/>
      <c r="K307" s="57"/>
      <c r="L307" s="57"/>
      <c r="M307" s="57"/>
      <c r="N307" s="57"/>
      <c r="O307" s="57"/>
      <c r="P307" s="57"/>
      <c r="Q307" s="57"/>
      <c r="R307" s="57"/>
      <c r="S307" s="57"/>
      <c r="T307" s="57"/>
      <c r="U307" s="57"/>
      <c r="V307" s="57"/>
      <c r="W307" s="57"/>
      <c r="X307" s="57"/>
      <c r="Y307" s="57"/>
      <c r="Z307" s="57"/>
      <c r="AA307" s="57"/>
      <c r="AB307" s="57"/>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c r="EM307" s="40"/>
      <c r="EN307" s="40"/>
      <c r="EO307" s="40"/>
      <c r="EP307" s="40"/>
      <c r="EQ307" s="40"/>
      <c r="ER307" s="40"/>
      <c r="ES307" s="40"/>
      <c r="ET307" s="40"/>
      <c r="EU307" s="40"/>
      <c r="EV307" s="40"/>
      <c r="EW307" s="40"/>
      <c r="EX307" s="40"/>
      <c r="EY307" s="40"/>
      <c r="EZ307" s="40"/>
      <c r="FA307" s="40"/>
      <c r="FB307" s="40"/>
      <c r="FC307" s="40"/>
      <c r="FD307" s="40"/>
      <c r="FE307" s="40"/>
      <c r="FF307" s="40"/>
      <c r="FG307" s="40"/>
      <c r="FH307" s="40"/>
      <c r="FI307" s="40"/>
      <c r="FJ307" s="40"/>
      <c r="FK307" s="40"/>
      <c r="FL307" s="40"/>
      <c r="FM307" s="40"/>
      <c r="FN307" s="40"/>
      <c r="FO307" s="40"/>
      <c r="FP307" s="40"/>
      <c r="FQ307" s="40"/>
      <c r="FR307" s="40"/>
      <c r="FS307" s="40"/>
      <c r="FT307" s="40"/>
      <c r="FU307" s="40"/>
    </row>
    <row r="308" spans="1:177" s="15" customFormat="1" ht="51.75" customHeight="1" x14ac:dyDescent="0.25">
      <c r="A308" s="265" t="s">
        <v>7</v>
      </c>
      <c r="B308" s="70"/>
      <c r="C308" s="86">
        <v>951</v>
      </c>
      <c r="D308" s="83" t="s">
        <v>572</v>
      </c>
      <c r="E308" s="71"/>
      <c r="F308" s="71">
        <f>E308</f>
        <v>0</v>
      </c>
      <c r="G308" s="58"/>
      <c r="H308" s="58"/>
      <c r="I308" s="58"/>
      <c r="J308" s="58"/>
      <c r="K308" s="58"/>
      <c r="L308" s="58"/>
      <c r="M308" s="58"/>
      <c r="N308" s="58"/>
      <c r="O308" s="58"/>
      <c r="P308" s="58"/>
      <c r="Q308" s="58"/>
      <c r="R308" s="58"/>
      <c r="S308" s="58"/>
      <c r="T308" s="58"/>
      <c r="U308" s="58"/>
      <c r="V308" s="58"/>
      <c r="W308" s="58"/>
      <c r="X308" s="58"/>
      <c r="Y308" s="58"/>
      <c r="Z308" s="58"/>
      <c r="AA308" s="58"/>
      <c r="AB308" s="58"/>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6"/>
      <c r="FK308" s="16"/>
      <c r="FL308" s="16"/>
      <c r="FM308" s="16"/>
      <c r="FN308" s="16"/>
      <c r="FO308" s="16"/>
      <c r="FP308" s="16"/>
      <c r="FQ308" s="16"/>
      <c r="FR308" s="16"/>
      <c r="FS308" s="16"/>
      <c r="FT308" s="16"/>
      <c r="FU308" s="16"/>
    </row>
    <row r="309" spans="1:177" s="17" customFormat="1" ht="20.25" customHeight="1" x14ac:dyDescent="0.25">
      <c r="A309" s="119" t="s">
        <v>933</v>
      </c>
      <c r="B309" s="120">
        <v>291</v>
      </c>
      <c r="C309" s="120"/>
      <c r="D309" s="121"/>
      <c r="E309" s="122">
        <f>SUM(E310)</f>
        <v>0</v>
      </c>
      <c r="F309" s="122">
        <f>SUM(F310)</f>
        <v>0</v>
      </c>
      <c r="G309" s="57"/>
      <c r="H309" s="57"/>
      <c r="I309" s="57"/>
      <c r="J309" s="57"/>
      <c r="K309" s="57"/>
      <c r="L309" s="57"/>
      <c r="M309" s="57"/>
      <c r="N309" s="57"/>
      <c r="O309" s="57"/>
      <c r="P309" s="57"/>
      <c r="Q309" s="57"/>
      <c r="R309" s="57"/>
      <c r="S309" s="57"/>
      <c r="T309" s="57"/>
      <c r="U309" s="57"/>
      <c r="V309" s="57"/>
      <c r="W309" s="57"/>
      <c r="X309" s="57"/>
      <c r="Y309" s="57"/>
      <c r="Z309" s="57"/>
      <c r="AA309" s="57"/>
      <c r="AB309" s="57"/>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0"/>
      <c r="FI309" s="40"/>
      <c r="FJ309" s="40"/>
      <c r="FK309" s="40"/>
      <c r="FL309" s="40"/>
      <c r="FM309" s="40"/>
      <c r="FN309" s="40"/>
      <c r="FO309" s="40"/>
      <c r="FP309" s="40"/>
      <c r="FQ309" s="40"/>
      <c r="FR309" s="40"/>
      <c r="FS309" s="40"/>
      <c r="FT309" s="40"/>
      <c r="FU309" s="40"/>
    </row>
    <row r="310" spans="1:177" s="15" customFormat="1" ht="131.25" customHeight="1" x14ac:dyDescent="0.25">
      <c r="A310" s="265" t="s">
        <v>937</v>
      </c>
      <c r="B310" s="70"/>
      <c r="C310" s="86">
        <v>967</v>
      </c>
      <c r="D310" s="83" t="s">
        <v>921</v>
      </c>
      <c r="E310" s="71"/>
      <c r="F310" s="71">
        <f>E310</f>
        <v>0</v>
      </c>
      <c r="G310" s="58"/>
      <c r="H310" s="58"/>
      <c r="I310" s="58"/>
      <c r="J310" s="58"/>
      <c r="K310" s="58"/>
      <c r="L310" s="58"/>
      <c r="M310" s="58"/>
      <c r="N310" s="58"/>
      <c r="O310" s="58"/>
      <c r="P310" s="58"/>
      <c r="Q310" s="58"/>
      <c r="R310" s="58"/>
      <c r="S310" s="58"/>
      <c r="T310" s="58"/>
      <c r="U310" s="58"/>
      <c r="V310" s="58"/>
      <c r="W310" s="58"/>
      <c r="X310" s="58"/>
      <c r="Y310" s="58"/>
      <c r="Z310" s="58"/>
      <c r="AA310" s="58"/>
      <c r="AB310" s="58"/>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6"/>
      <c r="FK310" s="16"/>
      <c r="FL310" s="16"/>
      <c r="FM310" s="16"/>
      <c r="FN310" s="16"/>
      <c r="FO310" s="16"/>
      <c r="FP310" s="16"/>
      <c r="FQ310" s="16"/>
      <c r="FR310" s="16"/>
      <c r="FS310" s="16"/>
      <c r="FT310" s="16"/>
      <c r="FU310" s="16"/>
    </row>
    <row r="311" spans="1:177" s="17" customFormat="1" ht="51" customHeight="1" x14ac:dyDescent="0.25">
      <c r="A311" s="135" t="s">
        <v>931</v>
      </c>
      <c r="B311" s="120">
        <v>292</v>
      </c>
      <c r="C311" s="120"/>
      <c r="D311" s="121"/>
      <c r="E311" s="122">
        <f>SUM(E312)</f>
        <v>0</v>
      </c>
      <c r="F311" s="122">
        <f>SUM(F312)</f>
        <v>0</v>
      </c>
      <c r="G311" s="57"/>
      <c r="H311" s="57"/>
      <c r="I311" s="57"/>
      <c r="J311" s="57"/>
      <c r="K311" s="57"/>
      <c r="L311" s="57"/>
      <c r="M311" s="57"/>
      <c r="N311" s="57"/>
      <c r="O311" s="57"/>
      <c r="P311" s="57"/>
      <c r="Q311" s="57"/>
      <c r="R311" s="57"/>
      <c r="S311" s="57"/>
      <c r="T311" s="57"/>
      <c r="U311" s="57"/>
      <c r="V311" s="57"/>
      <c r="W311" s="57"/>
      <c r="X311" s="57"/>
      <c r="Y311" s="57"/>
      <c r="Z311" s="57"/>
      <c r="AA311" s="57"/>
      <c r="AB311" s="57"/>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c r="DZ311" s="40"/>
      <c r="EA311" s="40"/>
      <c r="EB311" s="40"/>
      <c r="EC311" s="40"/>
      <c r="ED311" s="40"/>
      <c r="EE311" s="40"/>
      <c r="EF311" s="40"/>
      <c r="EG311" s="40"/>
      <c r="EH311" s="40"/>
      <c r="EI311" s="40"/>
      <c r="EJ311" s="40"/>
      <c r="EK311" s="40"/>
      <c r="EL311" s="40"/>
      <c r="EM311" s="40"/>
      <c r="EN311" s="40"/>
      <c r="EO311" s="40"/>
      <c r="EP311" s="40"/>
      <c r="EQ311" s="40"/>
      <c r="ER311" s="40"/>
      <c r="ES311" s="40"/>
      <c r="ET311" s="40"/>
      <c r="EU311" s="40"/>
      <c r="EV311" s="40"/>
      <c r="EW311" s="40"/>
      <c r="EX311" s="40"/>
      <c r="EY311" s="40"/>
      <c r="EZ311" s="40"/>
      <c r="FA311" s="40"/>
      <c r="FB311" s="40"/>
      <c r="FC311" s="40"/>
      <c r="FD311" s="40"/>
      <c r="FE311" s="40"/>
      <c r="FF311" s="40"/>
      <c r="FG311" s="40"/>
      <c r="FH311" s="40"/>
      <c r="FI311" s="40"/>
      <c r="FJ311" s="40"/>
      <c r="FK311" s="40"/>
      <c r="FL311" s="40"/>
      <c r="FM311" s="40"/>
      <c r="FN311" s="40"/>
      <c r="FO311" s="40"/>
      <c r="FP311" s="40"/>
      <c r="FQ311" s="40"/>
      <c r="FR311" s="40"/>
      <c r="FS311" s="40"/>
      <c r="FT311" s="40"/>
      <c r="FU311" s="40"/>
    </row>
    <row r="312" spans="1:177" s="15" customFormat="1" ht="132" customHeight="1" x14ac:dyDescent="0.25">
      <c r="A312" s="265" t="s">
        <v>938</v>
      </c>
      <c r="B312" s="70"/>
      <c r="C312" s="86">
        <v>968</v>
      </c>
      <c r="D312" s="83" t="s">
        <v>934</v>
      </c>
      <c r="E312" s="71"/>
      <c r="F312" s="71">
        <f>E312</f>
        <v>0</v>
      </c>
      <c r="G312" s="58"/>
      <c r="H312" s="58"/>
      <c r="I312" s="58"/>
      <c r="J312" s="58"/>
      <c r="K312" s="58"/>
      <c r="L312" s="58"/>
      <c r="M312" s="58"/>
      <c r="N312" s="58"/>
      <c r="O312" s="58"/>
      <c r="P312" s="58"/>
      <c r="Q312" s="58"/>
      <c r="R312" s="58"/>
      <c r="S312" s="58"/>
      <c r="T312" s="58"/>
      <c r="U312" s="58"/>
      <c r="V312" s="58"/>
      <c r="W312" s="58"/>
      <c r="X312" s="58"/>
      <c r="Y312" s="58"/>
      <c r="Z312" s="58"/>
      <c r="AA312" s="58"/>
      <c r="AB312" s="58"/>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6"/>
      <c r="FK312" s="16"/>
      <c r="FL312" s="16"/>
      <c r="FM312" s="16"/>
      <c r="FN312" s="16"/>
      <c r="FO312" s="16"/>
      <c r="FP312" s="16"/>
      <c r="FQ312" s="16"/>
      <c r="FR312" s="16"/>
      <c r="FS312" s="16"/>
      <c r="FT312" s="16"/>
      <c r="FU312" s="16"/>
    </row>
    <row r="313" spans="1:177" s="17" customFormat="1" ht="27.75" customHeight="1" x14ac:dyDescent="0.25">
      <c r="A313" s="119" t="s">
        <v>932</v>
      </c>
      <c r="B313" s="120">
        <v>295</v>
      </c>
      <c r="C313" s="120"/>
      <c r="D313" s="121"/>
      <c r="E313" s="122">
        <f>SUM(E314)</f>
        <v>0</v>
      </c>
      <c r="F313" s="122">
        <f>SUM(F314)</f>
        <v>0</v>
      </c>
      <c r="G313" s="57"/>
      <c r="H313" s="57"/>
      <c r="I313" s="57"/>
      <c r="J313" s="57"/>
      <c r="K313" s="57"/>
      <c r="L313" s="57"/>
      <c r="M313" s="57"/>
      <c r="N313" s="57"/>
      <c r="O313" s="57"/>
      <c r="P313" s="57"/>
      <c r="Q313" s="57"/>
      <c r="R313" s="57"/>
      <c r="S313" s="57"/>
      <c r="T313" s="57"/>
      <c r="U313" s="57"/>
      <c r="V313" s="57"/>
      <c r="W313" s="57"/>
      <c r="X313" s="57"/>
      <c r="Y313" s="57"/>
      <c r="Z313" s="57"/>
      <c r="AA313" s="57"/>
      <c r="AB313" s="57"/>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c r="DZ313" s="40"/>
      <c r="EA313" s="40"/>
      <c r="EB313" s="40"/>
      <c r="EC313" s="40"/>
      <c r="ED313" s="40"/>
      <c r="EE313" s="40"/>
      <c r="EF313" s="40"/>
      <c r="EG313" s="40"/>
      <c r="EH313" s="40"/>
      <c r="EI313" s="40"/>
      <c r="EJ313" s="40"/>
      <c r="EK313" s="40"/>
      <c r="EL313" s="40"/>
      <c r="EM313" s="40"/>
      <c r="EN313" s="40"/>
      <c r="EO313" s="40"/>
      <c r="EP313" s="40"/>
      <c r="EQ313" s="40"/>
      <c r="ER313" s="40"/>
      <c r="ES313" s="40"/>
      <c r="ET313" s="40"/>
      <c r="EU313" s="40"/>
      <c r="EV313" s="40"/>
      <c r="EW313" s="40"/>
      <c r="EX313" s="40"/>
      <c r="EY313" s="40"/>
      <c r="EZ313" s="40"/>
      <c r="FA313" s="40"/>
      <c r="FB313" s="40"/>
      <c r="FC313" s="40"/>
      <c r="FD313" s="40"/>
      <c r="FE313" s="40"/>
      <c r="FF313" s="40"/>
      <c r="FG313" s="40"/>
      <c r="FH313" s="40"/>
      <c r="FI313" s="40"/>
      <c r="FJ313" s="40"/>
      <c r="FK313" s="40"/>
      <c r="FL313" s="40"/>
      <c r="FM313" s="40"/>
      <c r="FN313" s="40"/>
      <c r="FO313" s="40"/>
      <c r="FP313" s="40"/>
      <c r="FQ313" s="40"/>
      <c r="FR313" s="40"/>
      <c r="FS313" s="40"/>
      <c r="FT313" s="40"/>
      <c r="FU313" s="40"/>
    </row>
    <row r="314" spans="1:177" s="15" customFormat="1" ht="84.75" customHeight="1" x14ac:dyDescent="0.25">
      <c r="A314" s="265" t="s">
        <v>939</v>
      </c>
      <c r="B314" s="70"/>
      <c r="C314" s="469" t="s">
        <v>2</v>
      </c>
      <c r="D314" s="83" t="s">
        <v>934</v>
      </c>
      <c r="E314" s="71"/>
      <c r="F314" s="71">
        <f>E314</f>
        <v>0</v>
      </c>
      <c r="G314" s="58"/>
      <c r="H314" s="58"/>
      <c r="I314" s="58"/>
      <c r="J314" s="58"/>
      <c r="K314" s="58"/>
      <c r="L314" s="58"/>
      <c r="M314" s="58"/>
      <c r="N314" s="58"/>
      <c r="O314" s="58"/>
      <c r="P314" s="58"/>
      <c r="Q314" s="58"/>
      <c r="R314" s="58"/>
      <c r="S314" s="58"/>
      <c r="T314" s="58"/>
      <c r="U314" s="58"/>
      <c r="V314" s="58"/>
      <c r="W314" s="58"/>
      <c r="X314" s="58"/>
      <c r="Y314" s="58"/>
      <c r="Z314" s="58"/>
      <c r="AA314" s="58"/>
      <c r="AB314" s="58"/>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6"/>
      <c r="FK314" s="16"/>
      <c r="FL314" s="16"/>
      <c r="FM314" s="16"/>
      <c r="FN314" s="16"/>
      <c r="FO314" s="16"/>
      <c r="FP314" s="16"/>
      <c r="FQ314" s="16"/>
      <c r="FR314" s="16"/>
      <c r="FS314" s="16"/>
      <c r="FT314" s="16"/>
      <c r="FU314" s="16"/>
    </row>
    <row r="315" spans="1:177" s="17" customFormat="1" ht="33" customHeight="1" x14ac:dyDescent="0.25">
      <c r="A315" s="135" t="s">
        <v>1005</v>
      </c>
      <c r="B315" s="120">
        <v>296</v>
      </c>
      <c r="C315" s="120"/>
      <c r="D315" s="121"/>
      <c r="E315" s="122">
        <f>SUM(E316:E316)</f>
        <v>0</v>
      </c>
      <c r="F315" s="122">
        <f>SUM(F316:F316)</f>
        <v>0</v>
      </c>
      <c r="G315" s="57"/>
      <c r="H315" s="57"/>
      <c r="I315" s="57"/>
      <c r="J315" s="57"/>
      <c r="K315" s="57"/>
      <c r="L315" s="57"/>
      <c r="M315" s="57"/>
      <c r="N315" s="57"/>
      <c r="O315" s="57"/>
      <c r="P315" s="57"/>
      <c r="Q315" s="57"/>
      <c r="R315" s="57"/>
      <c r="S315" s="57"/>
      <c r="T315" s="57"/>
      <c r="U315" s="57"/>
      <c r="V315" s="57"/>
      <c r="W315" s="57"/>
      <c r="X315" s="57"/>
      <c r="Y315" s="57"/>
      <c r="Z315" s="57"/>
      <c r="AA315" s="57"/>
      <c r="AB315" s="57"/>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c r="DZ315" s="40"/>
      <c r="EA315" s="40"/>
      <c r="EB315" s="40"/>
      <c r="EC315" s="40"/>
      <c r="ED315" s="40"/>
      <c r="EE315" s="40"/>
      <c r="EF315" s="40"/>
      <c r="EG315" s="40"/>
      <c r="EH315" s="40"/>
      <c r="EI315" s="40"/>
      <c r="EJ315" s="40"/>
      <c r="EK315" s="40"/>
      <c r="EL315" s="40"/>
      <c r="EM315" s="40"/>
      <c r="EN315" s="40"/>
      <c r="EO315" s="40"/>
      <c r="EP315" s="40"/>
      <c r="EQ315" s="40"/>
      <c r="ER315" s="40"/>
      <c r="ES315" s="40"/>
      <c r="ET315" s="40"/>
      <c r="EU315" s="40"/>
      <c r="EV315" s="40"/>
      <c r="EW315" s="40"/>
      <c r="EX315" s="40"/>
      <c r="EY315" s="40"/>
      <c r="EZ315" s="40"/>
      <c r="FA315" s="40"/>
      <c r="FB315" s="40"/>
      <c r="FC315" s="40"/>
      <c r="FD315" s="40"/>
      <c r="FE315" s="40"/>
      <c r="FF315" s="40"/>
      <c r="FG315" s="40"/>
      <c r="FH315" s="40"/>
      <c r="FI315" s="40"/>
      <c r="FJ315" s="40"/>
      <c r="FK315" s="40"/>
      <c r="FL315" s="40"/>
      <c r="FM315" s="40"/>
      <c r="FN315" s="40"/>
      <c r="FO315" s="40"/>
      <c r="FP315" s="40"/>
      <c r="FQ315" s="40"/>
      <c r="FR315" s="40"/>
      <c r="FS315" s="40"/>
      <c r="FT315" s="40"/>
      <c r="FU315" s="40"/>
    </row>
    <row r="316" spans="1:177" s="15" customFormat="1" ht="64.5" customHeight="1" x14ac:dyDescent="0.25">
      <c r="A316" s="265" t="s">
        <v>940</v>
      </c>
      <c r="B316" s="70"/>
      <c r="C316" s="86">
        <v>964</v>
      </c>
      <c r="D316" s="83" t="s">
        <v>934</v>
      </c>
      <c r="E316" s="71"/>
      <c r="F316" s="71">
        <f t="shared" ref="F316" si="9">E316</f>
        <v>0</v>
      </c>
      <c r="G316" s="58"/>
      <c r="H316" s="58"/>
      <c r="I316" s="58"/>
      <c r="J316" s="58"/>
      <c r="K316" s="58"/>
      <c r="L316" s="58"/>
      <c r="M316" s="58"/>
      <c r="N316" s="58"/>
      <c r="O316" s="58"/>
      <c r="P316" s="58"/>
      <c r="Q316" s="58"/>
      <c r="R316" s="58"/>
      <c r="S316" s="58"/>
      <c r="T316" s="58"/>
      <c r="U316" s="58"/>
      <c r="V316" s="58"/>
      <c r="W316" s="58"/>
      <c r="X316" s="58"/>
      <c r="Y316" s="58"/>
      <c r="Z316" s="58"/>
      <c r="AA316" s="58"/>
      <c r="AB316" s="58"/>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6"/>
      <c r="FK316" s="16"/>
      <c r="FL316" s="16"/>
      <c r="FM316" s="16"/>
      <c r="FN316" s="16"/>
      <c r="FO316" s="16"/>
      <c r="FP316" s="16"/>
      <c r="FQ316" s="16"/>
      <c r="FR316" s="16"/>
      <c r="FS316" s="16"/>
      <c r="FT316" s="16"/>
      <c r="FU316" s="16"/>
    </row>
    <row r="317" spans="1:177" s="17" customFormat="1" ht="22.5" customHeight="1" x14ac:dyDescent="0.25">
      <c r="A317" s="119" t="s">
        <v>546</v>
      </c>
      <c r="B317" s="120">
        <v>300</v>
      </c>
      <c r="C317" s="120"/>
      <c r="D317" s="121"/>
      <c r="E317" s="122">
        <f>E318+E320</f>
        <v>0</v>
      </c>
      <c r="F317" s="122">
        <f>F318+F320</f>
        <v>0</v>
      </c>
      <c r="G317" s="57"/>
      <c r="H317" s="57"/>
      <c r="I317" s="57"/>
      <c r="J317" s="57"/>
      <c r="K317" s="57"/>
      <c r="L317" s="57"/>
      <c r="M317" s="57"/>
      <c r="N317" s="57"/>
      <c r="O317" s="57"/>
      <c r="P317" s="57"/>
      <c r="Q317" s="57"/>
      <c r="R317" s="57"/>
      <c r="S317" s="57"/>
      <c r="T317" s="57"/>
      <c r="U317" s="57"/>
      <c r="V317" s="57"/>
      <c r="W317" s="57"/>
      <c r="X317" s="57"/>
      <c r="Y317" s="57"/>
      <c r="Z317" s="57"/>
      <c r="AA317" s="57"/>
      <c r="AB317" s="57"/>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0"/>
      <c r="FI317" s="40"/>
      <c r="FJ317" s="40"/>
      <c r="FK317" s="40"/>
      <c r="FL317" s="40"/>
      <c r="FM317" s="40"/>
      <c r="FN317" s="40"/>
      <c r="FO317" s="40"/>
      <c r="FP317" s="40"/>
      <c r="FQ317" s="40"/>
      <c r="FR317" s="40"/>
      <c r="FS317" s="40"/>
      <c r="FT317" s="40"/>
      <c r="FU317" s="40"/>
    </row>
    <row r="318" spans="1:177" s="17" customFormat="1" ht="30.75" customHeight="1" x14ac:dyDescent="0.25">
      <c r="A318" s="135" t="s">
        <v>550</v>
      </c>
      <c r="B318" s="120">
        <v>310</v>
      </c>
      <c r="C318" s="120"/>
      <c r="D318" s="121"/>
      <c r="E318" s="122">
        <f>SUM(E319)</f>
        <v>0</v>
      </c>
      <c r="F318" s="122">
        <f>SUM(F319)</f>
        <v>0</v>
      </c>
      <c r="G318" s="57"/>
      <c r="H318" s="57"/>
      <c r="I318" s="57"/>
      <c r="J318" s="57"/>
      <c r="K318" s="57"/>
      <c r="L318" s="57"/>
      <c r="M318" s="57"/>
      <c r="N318" s="57"/>
      <c r="O318" s="57"/>
      <c r="P318" s="57"/>
      <c r="Q318" s="57"/>
      <c r="R318" s="57"/>
      <c r="S318" s="57"/>
      <c r="T318" s="57"/>
      <c r="U318" s="57"/>
      <c r="V318" s="57"/>
      <c r="W318" s="57"/>
      <c r="X318" s="57"/>
      <c r="Y318" s="57"/>
      <c r="Z318" s="57"/>
      <c r="AA318" s="57"/>
      <c r="AB318" s="57"/>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c r="DX318" s="40"/>
      <c r="DY318" s="40"/>
      <c r="DZ318" s="40"/>
      <c r="EA318" s="40"/>
      <c r="EB318" s="40"/>
      <c r="EC318" s="40"/>
      <c r="ED318" s="40"/>
      <c r="EE318" s="40"/>
      <c r="EF318" s="40"/>
      <c r="EG318" s="40"/>
      <c r="EH318" s="40"/>
      <c r="EI318" s="40"/>
      <c r="EJ318" s="40"/>
      <c r="EK318" s="40"/>
      <c r="EL318" s="40"/>
      <c r="EM318" s="40"/>
      <c r="EN318" s="40"/>
      <c r="EO318" s="40"/>
      <c r="EP318" s="40"/>
      <c r="EQ318" s="40"/>
      <c r="ER318" s="40"/>
      <c r="ES318" s="40"/>
      <c r="ET318" s="40"/>
      <c r="EU318" s="40"/>
      <c r="EV318" s="40"/>
      <c r="EW318" s="40"/>
      <c r="EX318" s="40"/>
      <c r="EY318" s="40"/>
      <c r="EZ318" s="40"/>
      <c r="FA318" s="40"/>
      <c r="FB318" s="40"/>
      <c r="FC318" s="40"/>
      <c r="FD318" s="40"/>
      <c r="FE318" s="40"/>
      <c r="FF318" s="40"/>
      <c r="FG318" s="40"/>
      <c r="FH318" s="40"/>
      <c r="FI318" s="40"/>
      <c r="FJ318" s="40"/>
      <c r="FK318" s="40"/>
      <c r="FL318" s="40"/>
      <c r="FM318" s="40"/>
      <c r="FN318" s="40"/>
      <c r="FO318" s="40"/>
      <c r="FP318" s="40"/>
      <c r="FQ318" s="40"/>
      <c r="FR318" s="40"/>
      <c r="FS318" s="40"/>
      <c r="FT318" s="40"/>
      <c r="FU318" s="40"/>
    </row>
    <row r="319" spans="1:177" s="15" customFormat="1" ht="21" customHeight="1" x14ac:dyDescent="0.25">
      <c r="A319" s="75" t="s">
        <v>16</v>
      </c>
      <c r="B319" s="70"/>
      <c r="C319" s="86">
        <v>971</v>
      </c>
      <c r="D319" s="83" t="s">
        <v>572</v>
      </c>
      <c r="E319" s="71">
        <f>'Раб.таблица 2022'!F340</f>
        <v>0</v>
      </c>
      <c r="F319" s="71">
        <f>E319</f>
        <v>0</v>
      </c>
      <c r="G319" s="58"/>
      <c r="H319" s="58"/>
      <c r="I319" s="58"/>
      <c r="J319" s="58"/>
      <c r="K319" s="58"/>
      <c r="L319" s="58"/>
      <c r="M319" s="58"/>
      <c r="N319" s="58"/>
      <c r="O319" s="58"/>
      <c r="P319" s="58"/>
      <c r="Q319" s="58"/>
      <c r="R319" s="58"/>
      <c r="S319" s="58"/>
      <c r="T319" s="58"/>
      <c r="U319" s="58"/>
      <c r="V319" s="58"/>
      <c r="W319" s="58"/>
      <c r="X319" s="58"/>
      <c r="Y319" s="58"/>
      <c r="Z319" s="58"/>
      <c r="AA319" s="58"/>
      <c r="AB319" s="58"/>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6"/>
      <c r="FK319" s="16"/>
      <c r="FL319" s="16"/>
      <c r="FM319" s="16"/>
      <c r="FN319" s="16"/>
      <c r="FO319" s="16"/>
      <c r="FP319" s="16"/>
      <c r="FQ319" s="16"/>
      <c r="FR319" s="16"/>
      <c r="FS319" s="16"/>
      <c r="FT319" s="16"/>
      <c r="FU319" s="16"/>
    </row>
    <row r="320" spans="1:177" s="17" customFormat="1" ht="33" customHeight="1" x14ac:dyDescent="0.25">
      <c r="A320" s="135" t="s">
        <v>547</v>
      </c>
      <c r="B320" s="120">
        <v>340</v>
      </c>
      <c r="C320" s="120"/>
      <c r="D320" s="121"/>
      <c r="E320" s="122">
        <f>SUM(E321:E327)</f>
        <v>0</v>
      </c>
      <c r="F320" s="122">
        <f>SUM(F321:F327)</f>
        <v>0</v>
      </c>
      <c r="G320" s="57"/>
      <c r="H320" s="57"/>
      <c r="I320" s="57"/>
      <c r="J320" s="57"/>
      <c r="K320" s="57"/>
      <c r="L320" s="57"/>
      <c r="M320" s="57"/>
      <c r="N320" s="57"/>
      <c r="O320" s="57"/>
      <c r="P320" s="57"/>
      <c r="Q320" s="57"/>
      <c r="R320" s="57"/>
      <c r="S320" s="57"/>
      <c r="T320" s="57"/>
      <c r="U320" s="57"/>
      <c r="V320" s="57"/>
      <c r="W320" s="57"/>
      <c r="X320" s="57"/>
      <c r="Y320" s="57"/>
      <c r="Z320" s="57"/>
      <c r="AA320" s="57"/>
      <c r="AB320" s="57"/>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c r="DZ320" s="40"/>
      <c r="EA320" s="40"/>
      <c r="EB320" s="40"/>
      <c r="EC320" s="40"/>
      <c r="ED320" s="40"/>
      <c r="EE320" s="40"/>
      <c r="EF320" s="40"/>
      <c r="EG320" s="40"/>
      <c r="EH320" s="40"/>
      <c r="EI320" s="40"/>
      <c r="EJ320" s="40"/>
      <c r="EK320" s="40"/>
      <c r="EL320" s="40"/>
      <c r="EM320" s="40"/>
      <c r="EN320" s="40"/>
      <c r="EO320" s="40"/>
      <c r="EP320" s="40"/>
      <c r="EQ320" s="40"/>
      <c r="ER320" s="40"/>
      <c r="ES320" s="40"/>
      <c r="ET320" s="40"/>
      <c r="EU320" s="40"/>
      <c r="EV320" s="40"/>
      <c r="EW320" s="40"/>
      <c r="EX320" s="40"/>
      <c r="EY320" s="40"/>
      <c r="EZ320" s="40"/>
      <c r="FA320" s="40"/>
      <c r="FB320" s="40"/>
      <c r="FC320" s="40"/>
      <c r="FD320" s="40"/>
      <c r="FE320" s="40"/>
      <c r="FF320" s="40"/>
      <c r="FG320" s="40"/>
      <c r="FH320" s="40"/>
      <c r="FI320" s="40"/>
      <c r="FJ320" s="40"/>
      <c r="FK320" s="40"/>
      <c r="FL320" s="40"/>
      <c r="FM320" s="40"/>
      <c r="FN320" s="40"/>
      <c r="FO320" s="40"/>
      <c r="FP320" s="40"/>
      <c r="FQ320" s="40"/>
      <c r="FR320" s="40"/>
      <c r="FS320" s="40"/>
      <c r="FT320" s="40"/>
      <c r="FU320" s="40"/>
    </row>
    <row r="321" spans="1:177" s="15" customFormat="1" ht="22.5" customHeight="1" x14ac:dyDescent="0.25">
      <c r="A321" s="75" t="s">
        <v>1</v>
      </c>
      <c r="B321" s="86">
        <v>346</v>
      </c>
      <c r="C321" s="86">
        <v>981</v>
      </c>
      <c r="D321" s="83" t="s">
        <v>572</v>
      </c>
      <c r="E321" s="71">
        <f>'Раб.таблица 2022'!F342</f>
        <v>0</v>
      </c>
      <c r="F321" s="71">
        <f>E321</f>
        <v>0</v>
      </c>
      <c r="G321" s="58"/>
      <c r="H321" s="58"/>
      <c r="I321" s="58"/>
      <c r="J321" s="58"/>
      <c r="K321" s="58"/>
      <c r="L321" s="58"/>
      <c r="M321" s="58"/>
      <c r="N321" s="58"/>
      <c r="O321" s="58"/>
      <c r="P321" s="58"/>
      <c r="Q321" s="58"/>
      <c r="R321" s="58"/>
      <c r="S321" s="58"/>
      <c r="T321" s="58"/>
      <c r="U321" s="58"/>
      <c r="V321" s="58"/>
      <c r="W321" s="58"/>
      <c r="X321" s="58"/>
      <c r="Y321" s="58"/>
      <c r="Z321" s="58"/>
      <c r="AA321" s="58"/>
      <c r="AB321" s="58"/>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6"/>
      <c r="FK321" s="16"/>
      <c r="FL321" s="16"/>
      <c r="FM321" s="16"/>
      <c r="FN321" s="16"/>
      <c r="FO321" s="16"/>
      <c r="FP321" s="16"/>
      <c r="FQ321" s="16"/>
      <c r="FR321" s="16"/>
      <c r="FS321" s="16"/>
      <c r="FT321" s="16"/>
      <c r="FU321" s="16"/>
    </row>
    <row r="322" spans="1:177" s="15" customFormat="1" ht="44.25" customHeight="1" x14ac:dyDescent="0.25">
      <c r="A322" s="75" t="s">
        <v>1023</v>
      </c>
      <c r="B322" s="86">
        <v>344</v>
      </c>
      <c r="C322" s="86">
        <v>986</v>
      </c>
      <c r="D322" s="83" t="s">
        <v>572</v>
      </c>
      <c r="E322" s="71"/>
      <c r="F322" s="71"/>
      <c r="G322" s="58"/>
      <c r="H322" s="58"/>
      <c r="I322" s="58"/>
      <c r="J322" s="58"/>
      <c r="K322" s="58"/>
      <c r="L322" s="58"/>
      <c r="M322" s="58"/>
      <c r="N322" s="58"/>
      <c r="O322" s="58"/>
      <c r="P322" s="58"/>
      <c r="Q322" s="58"/>
      <c r="R322" s="58"/>
      <c r="S322" s="58"/>
      <c r="T322" s="58"/>
      <c r="U322" s="58"/>
      <c r="V322" s="58"/>
      <c r="W322" s="58"/>
      <c r="X322" s="58"/>
      <c r="Y322" s="58"/>
      <c r="Z322" s="58"/>
      <c r="AA322" s="58"/>
      <c r="AB322" s="58"/>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6"/>
      <c r="FK322" s="16"/>
      <c r="FL322" s="16"/>
      <c r="FM322" s="16"/>
      <c r="FN322" s="16"/>
      <c r="FO322" s="16"/>
      <c r="FP322" s="16"/>
      <c r="FQ322" s="16"/>
      <c r="FR322" s="16"/>
      <c r="FS322" s="16"/>
      <c r="FT322" s="16"/>
      <c r="FU322" s="16"/>
    </row>
    <row r="323" spans="1:177" s="15" customFormat="1" ht="22.5" customHeight="1" x14ac:dyDescent="0.25">
      <c r="A323" s="75" t="s">
        <v>80</v>
      </c>
      <c r="B323" s="86">
        <v>341</v>
      </c>
      <c r="C323" s="86">
        <v>982</v>
      </c>
      <c r="D323" s="83" t="s">
        <v>572</v>
      </c>
      <c r="E323" s="71"/>
      <c r="F323" s="71">
        <f>E323</f>
        <v>0</v>
      </c>
      <c r="G323" s="58"/>
      <c r="H323" s="58"/>
      <c r="I323" s="58"/>
      <c r="J323" s="58"/>
      <c r="K323" s="58"/>
      <c r="L323" s="58"/>
      <c r="M323" s="58"/>
      <c r="N323" s="58"/>
      <c r="O323" s="58"/>
      <c r="P323" s="58"/>
      <c r="Q323" s="58"/>
      <c r="R323" s="58"/>
      <c r="S323" s="58"/>
      <c r="T323" s="58"/>
      <c r="U323" s="58"/>
      <c r="V323" s="58"/>
      <c r="W323" s="58"/>
      <c r="X323" s="58"/>
      <c r="Y323" s="58"/>
      <c r="Z323" s="58"/>
      <c r="AA323" s="58"/>
      <c r="AB323" s="58"/>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6"/>
      <c r="FK323" s="16"/>
      <c r="FL323" s="16"/>
      <c r="FM323" s="16"/>
      <c r="FN323" s="16"/>
      <c r="FO323" s="16"/>
      <c r="FP323" s="16"/>
      <c r="FQ323" s="16"/>
      <c r="FR323" s="16"/>
      <c r="FS323" s="16"/>
      <c r="FT323" s="16"/>
      <c r="FU323" s="16"/>
    </row>
    <row r="324" spans="1:177" s="15" customFormat="1" ht="60.75" customHeight="1" x14ac:dyDescent="0.25">
      <c r="A324" s="75" t="s">
        <v>14</v>
      </c>
      <c r="B324" s="86">
        <v>342</v>
      </c>
      <c r="C324" s="86">
        <v>983</v>
      </c>
      <c r="D324" s="83" t="s">
        <v>572</v>
      </c>
      <c r="E324" s="71"/>
      <c r="F324" s="71">
        <f>E324</f>
        <v>0</v>
      </c>
      <c r="G324" s="58"/>
      <c r="H324" s="58"/>
      <c r="I324" s="58"/>
      <c r="J324" s="58"/>
      <c r="K324" s="58"/>
      <c r="L324" s="58"/>
      <c r="M324" s="58"/>
      <c r="N324" s="58"/>
      <c r="O324" s="58"/>
      <c r="P324" s="58"/>
      <c r="Q324" s="58"/>
      <c r="R324" s="58"/>
      <c r="S324" s="58"/>
      <c r="T324" s="58"/>
      <c r="U324" s="58"/>
      <c r="V324" s="58"/>
      <c r="W324" s="58"/>
      <c r="X324" s="58"/>
      <c r="Y324" s="58"/>
      <c r="Z324" s="58"/>
      <c r="AA324" s="58"/>
      <c r="AB324" s="58"/>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6"/>
      <c r="FK324" s="16"/>
      <c r="FL324" s="16"/>
      <c r="FM324" s="16"/>
      <c r="FN324" s="16"/>
      <c r="FO324" s="16"/>
      <c r="FP324" s="16"/>
      <c r="FQ324" s="16"/>
      <c r="FR324" s="16"/>
      <c r="FS324" s="16"/>
      <c r="FT324" s="16"/>
      <c r="FU324" s="16"/>
    </row>
    <row r="325" spans="1:177" s="15" customFormat="1" ht="24" customHeight="1" x14ac:dyDescent="0.25">
      <c r="A325" s="75" t="s">
        <v>17</v>
      </c>
      <c r="B325" s="86">
        <v>345</v>
      </c>
      <c r="C325" s="86">
        <v>985</v>
      </c>
      <c r="D325" s="83" t="s">
        <v>572</v>
      </c>
      <c r="E325" s="71"/>
      <c r="F325" s="71">
        <f>E325</f>
        <v>0</v>
      </c>
      <c r="G325" s="58"/>
      <c r="H325" s="58"/>
      <c r="I325" s="58"/>
      <c r="J325" s="58"/>
      <c r="K325" s="58"/>
      <c r="L325" s="58"/>
      <c r="M325" s="58"/>
      <c r="N325" s="58"/>
      <c r="O325" s="58"/>
      <c r="P325" s="58"/>
      <c r="Q325" s="58"/>
      <c r="R325" s="58"/>
      <c r="S325" s="58"/>
      <c r="T325" s="58"/>
      <c r="U325" s="58"/>
      <c r="V325" s="58"/>
      <c r="W325" s="58"/>
      <c r="X325" s="58"/>
      <c r="Y325" s="58"/>
      <c r="Z325" s="58"/>
      <c r="AA325" s="58"/>
      <c r="AB325" s="58"/>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6"/>
      <c r="FK325" s="16"/>
      <c r="FL325" s="16"/>
      <c r="FM325" s="16"/>
      <c r="FN325" s="16"/>
      <c r="FO325" s="16"/>
      <c r="FP325" s="16"/>
      <c r="FQ325" s="16"/>
      <c r="FR325" s="16"/>
      <c r="FS325" s="16"/>
      <c r="FT325" s="16"/>
      <c r="FU325" s="16"/>
    </row>
    <row r="326" spans="1:177" s="15" customFormat="1" ht="34.5" customHeight="1" x14ac:dyDescent="0.25">
      <c r="A326" s="75" t="s">
        <v>1004</v>
      </c>
      <c r="B326" s="86">
        <v>349</v>
      </c>
      <c r="C326" s="86">
        <v>987</v>
      </c>
      <c r="D326" s="83" t="s">
        <v>572</v>
      </c>
      <c r="E326" s="71"/>
      <c r="F326" s="71">
        <f>E326</f>
        <v>0</v>
      </c>
      <c r="G326" s="58"/>
      <c r="H326" s="58"/>
      <c r="I326" s="58"/>
      <c r="J326" s="58"/>
      <c r="K326" s="58"/>
      <c r="L326" s="58"/>
      <c r="M326" s="58"/>
      <c r="N326" s="58"/>
      <c r="O326" s="58"/>
      <c r="P326" s="58"/>
      <c r="Q326" s="58"/>
      <c r="R326" s="58"/>
      <c r="S326" s="58"/>
      <c r="T326" s="58"/>
      <c r="U326" s="58"/>
      <c r="V326" s="58"/>
      <c r="W326" s="58"/>
      <c r="X326" s="58"/>
      <c r="Y326" s="58"/>
      <c r="Z326" s="58"/>
      <c r="AA326" s="58"/>
      <c r="AB326" s="58"/>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6"/>
      <c r="FK326" s="16"/>
      <c r="FL326" s="16"/>
      <c r="FM326" s="16"/>
      <c r="FN326" s="16"/>
      <c r="FO326" s="16"/>
      <c r="FP326" s="16"/>
      <c r="FQ326" s="16"/>
      <c r="FR326" s="16"/>
      <c r="FS326" s="16"/>
      <c r="FT326" s="16"/>
      <c r="FU326" s="16"/>
    </row>
    <row r="327" spans="1:177" s="15" customFormat="1" ht="65.25" customHeight="1" thickBot="1" x14ac:dyDescent="0.3">
      <c r="A327" s="509" t="s">
        <v>927</v>
      </c>
      <c r="B327" s="295">
        <v>349</v>
      </c>
      <c r="C327" s="295">
        <v>963</v>
      </c>
      <c r="D327" s="522" t="s">
        <v>572</v>
      </c>
      <c r="E327" s="297"/>
      <c r="F327" s="297">
        <f t="shared" ref="F327" si="10">E327</f>
        <v>0</v>
      </c>
      <c r="G327" s="58"/>
      <c r="H327" s="58"/>
      <c r="I327" s="58"/>
      <c r="J327" s="58"/>
      <c r="K327" s="58"/>
      <c r="L327" s="58"/>
      <c r="M327" s="58"/>
      <c r="N327" s="58"/>
      <c r="O327" s="58"/>
      <c r="P327" s="58"/>
      <c r="Q327" s="58"/>
      <c r="R327" s="58"/>
      <c r="S327" s="58"/>
      <c r="T327" s="58"/>
      <c r="U327" s="58"/>
      <c r="V327" s="58"/>
      <c r="W327" s="58"/>
      <c r="X327" s="58"/>
      <c r="Y327" s="58"/>
      <c r="Z327" s="58"/>
      <c r="AA327" s="58"/>
      <c r="AB327" s="58"/>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c r="FM327" s="16"/>
      <c r="FN327" s="16"/>
      <c r="FO327" s="16"/>
      <c r="FP327" s="16"/>
      <c r="FQ327" s="16"/>
      <c r="FR327" s="16"/>
      <c r="FS327" s="16"/>
      <c r="FT327" s="16"/>
      <c r="FU327" s="16"/>
    </row>
    <row r="328" spans="1:177" s="5" customFormat="1" ht="34.5" customHeight="1" thickBot="1" x14ac:dyDescent="0.35">
      <c r="A328" s="380" t="s">
        <v>553</v>
      </c>
      <c r="B328" s="64"/>
      <c r="C328" s="64"/>
      <c r="D328" s="104"/>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row>
    <row r="329" spans="1:177" s="9" customFormat="1" ht="21.75" customHeight="1" thickBot="1" x14ac:dyDescent="0.3">
      <c r="A329" s="2221"/>
      <c r="B329" s="2231"/>
      <c r="C329" s="2231"/>
      <c r="D329" s="2247"/>
      <c r="E329" s="2215" t="s">
        <v>1160</v>
      </c>
      <c r="F329" s="2217" t="s">
        <v>575</v>
      </c>
      <c r="G329" s="2217"/>
      <c r="H329" s="2217"/>
      <c r="I329" s="2217"/>
      <c r="J329" s="2217"/>
      <c r="K329" s="2217"/>
      <c r="L329" s="2217"/>
      <c r="M329" s="2217"/>
      <c r="N329" s="2217"/>
      <c r="O329" s="2217"/>
      <c r="P329" s="2218"/>
      <c r="Q329" s="2219" t="s">
        <v>583</v>
      </c>
      <c r="R329" s="2217"/>
      <c r="S329" s="2217"/>
      <c r="T329" s="2217"/>
      <c r="U329" s="2217"/>
      <c r="V329" s="2218"/>
      <c r="W329" s="898"/>
      <c r="X329" s="2245" t="s">
        <v>1311</v>
      </c>
      <c r="Y329" s="2224" t="s">
        <v>575</v>
      </c>
      <c r="Z329" s="2225"/>
      <c r="AA329" s="2225"/>
      <c r="AB329" s="2225"/>
      <c r="AC329" s="2225"/>
      <c r="AD329" s="2225"/>
      <c r="AE329" s="2225"/>
      <c r="AF329" s="2225"/>
      <c r="AG329" s="2225"/>
      <c r="AH329" s="2225"/>
      <c r="AI329" s="2226"/>
      <c r="AJ329" s="2250" t="s">
        <v>583</v>
      </c>
      <c r="AK329" s="2225"/>
      <c r="AL329" s="2225"/>
      <c r="AM329" s="2225"/>
      <c r="AN329" s="2225"/>
      <c r="AO329" s="2225"/>
      <c r="AP329" s="2226"/>
    </row>
    <row r="330" spans="1:177" s="9" customFormat="1" ht="316.5" customHeight="1" x14ac:dyDescent="0.25">
      <c r="A330" s="2222"/>
      <c r="B330" s="2232"/>
      <c r="C330" s="2232"/>
      <c r="D330" s="2248"/>
      <c r="E330" s="2216"/>
      <c r="F330" s="2227" t="s">
        <v>585</v>
      </c>
      <c r="G330" s="273" t="s">
        <v>1767</v>
      </c>
      <c r="H330" s="273" t="s">
        <v>1768</v>
      </c>
      <c r="I330" s="273" t="s">
        <v>1769</v>
      </c>
      <c r="J330" s="273" t="s">
        <v>1775</v>
      </c>
      <c r="K330" s="273" t="s">
        <v>1774</v>
      </c>
      <c r="L330" s="273"/>
      <c r="M330" s="273"/>
      <c r="N330" s="273"/>
      <c r="O330" s="273"/>
      <c r="P330" s="822"/>
      <c r="Q330" s="2227" t="s">
        <v>584</v>
      </c>
      <c r="R330" s="274"/>
      <c r="S330" s="273"/>
      <c r="T330" s="273"/>
      <c r="U330" s="273"/>
      <c r="V330" s="273"/>
      <c r="W330" s="273"/>
      <c r="X330" s="2246"/>
      <c r="Y330" s="2229" t="s">
        <v>585</v>
      </c>
      <c r="Z330" s="484" t="s">
        <v>1776</v>
      </c>
      <c r="AA330" s="484" t="s">
        <v>1777</v>
      </c>
      <c r="AB330" s="484" t="s">
        <v>1778</v>
      </c>
      <c r="AC330" s="484" t="s">
        <v>1775</v>
      </c>
      <c r="AD330" s="484" t="s">
        <v>1774</v>
      </c>
      <c r="AE330" s="484"/>
      <c r="AF330" s="484"/>
      <c r="AG330" s="484"/>
      <c r="AH330" s="173"/>
      <c r="AI330" s="175"/>
      <c r="AJ330" s="2243" t="s">
        <v>584</v>
      </c>
      <c r="AK330" s="174"/>
      <c r="AL330" s="173"/>
      <c r="AM330" s="173"/>
      <c r="AN330" s="173"/>
      <c r="AO330" s="175"/>
      <c r="AP330" s="175"/>
    </row>
    <row r="331" spans="1:177" s="9" customFormat="1" ht="33" customHeight="1" x14ac:dyDescent="0.25">
      <c r="A331" s="2223"/>
      <c r="B331" s="2233"/>
      <c r="C331" s="2233"/>
      <c r="D331" s="2249"/>
      <c r="E331" s="277"/>
      <c r="F331" s="2228"/>
      <c r="G331" s="242" t="s">
        <v>1770</v>
      </c>
      <c r="H331" s="242" t="s">
        <v>1771</v>
      </c>
      <c r="I331" s="242" t="s">
        <v>582</v>
      </c>
      <c r="J331" s="242" t="s">
        <v>581</v>
      </c>
      <c r="K331" s="242" t="s">
        <v>582</v>
      </c>
      <c r="L331" s="242"/>
      <c r="M331" s="242"/>
      <c r="N331" s="242"/>
      <c r="O331" s="242"/>
      <c r="P331" s="243"/>
      <c r="Q331" s="2228"/>
      <c r="R331" s="241"/>
      <c r="S331" s="242"/>
      <c r="T331" s="242"/>
      <c r="U331" s="242"/>
      <c r="V331" s="242"/>
      <c r="W331" s="242"/>
      <c r="X331" s="176"/>
      <c r="Y331" s="2230"/>
      <c r="Z331" s="485" t="s">
        <v>1770</v>
      </c>
      <c r="AA331" s="485" t="s">
        <v>1771</v>
      </c>
      <c r="AB331" s="485" t="s">
        <v>582</v>
      </c>
      <c r="AC331" s="485" t="s">
        <v>581</v>
      </c>
      <c r="AD331" s="485" t="s">
        <v>582</v>
      </c>
      <c r="AE331" s="485"/>
      <c r="AF331" s="485"/>
      <c r="AG331" s="485"/>
      <c r="AH331" s="177"/>
      <c r="AI331" s="179"/>
      <c r="AJ331" s="2244"/>
      <c r="AK331" s="178"/>
      <c r="AL331" s="177"/>
      <c r="AM331" s="177"/>
      <c r="AN331" s="177"/>
      <c r="AO331" s="179"/>
      <c r="AP331" s="179"/>
    </row>
    <row r="332" spans="1:177" s="9" customFormat="1" ht="17.25" customHeight="1" x14ac:dyDescent="0.25">
      <c r="A332" s="89">
        <v>1</v>
      </c>
      <c r="B332" s="90">
        <v>2</v>
      </c>
      <c r="C332" s="90">
        <v>3</v>
      </c>
      <c r="D332" s="91">
        <v>4</v>
      </c>
      <c r="E332" s="244">
        <v>5</v>
      </c>
      <c r="F332" s="276">
        <v>6</v>
      </c>
      <c r="G332" s="152">
        <v>7</v>
      </c>
      <c r="H332" s="153">
        <v>8</v>
      </c>
      <c r="I332" s="259">
        <v>9</v>
      </c>
      <c r="J332" s="153">
        <v>10</v>
      </c>
      <c r="K332" s="153">
        <v>11</v>
      </c>
      <c r="L332" s="153">
        <v>12</v>
      </c>
      <c r="M332" s="153">
        <v>13</v>
      </c>
      <c r="N332" s="153">
        <v>14</v>
      </c>
      <c r="O332" s="153">
        <v>15</v>
      </c>
      <c r="P332" s="161">
        <v>16</v>
      </c>
      <c r="Q332" s="272">
        <v>17</v>
      </c>
      <c r="R332" s="152">
        <v>18</v>
      </c>
      <c r="S332" s="153">
        <v>19</v>
      </c>
      <c r="T332" s="153"/>
      <c r="U332" s="153">
        <v>20</v>
      </c>
      <c r="V332" s="153">
        <v>21</v>
      </c>
      <c r="W332" s="153">
        <v>21</v>
      </c>
      <c r="X332" s="278">
        <v>22</v>
      </c>
      <c r="Y332" s="236">
        <v>23</v>
      </c>
      <c r="Z332" s="152">
        <v>24</v>
      </c>
      <c r="AA332" s="153">
        <v>25</v>
      </c>
      <c r="AB332" s="259">
        <v>26</v>
      </c>
      <c r="AC332" s="153">
        <v>27</v>
      </c>
      <c r="AD332" s="153">
        <v>28</v>
      </c>
      <c r="AE332" s="153">
        <v>29</v>
      </c>
      <c r="AF332" s="153">
        <v>30</v>
      </c>
      <c r="AG332" s="153">
        <v>31</v>
      </c>
      <c r="AH332" s="153">
        <v>32</v>
      </c>
      <c r="AI332" s="161">
        <v>33</v>
      </c>
      <c r="AJ332" s="280">
        <v>34</v>
      </c>
      <c r="AK332" s="152">
        <v>35</v>
      </c>
      <c r="AL332" s="153">
        <v>36</v>
      </c>
      <c r="AM332" s="153"/>
      <c r="AN332" s="153">
        <v>37</v>
      </c>
      <c r="AO332" s="160">
        <v>38</v>
      </c>
      <c r="AP332" s="160">
        <v>38</v>
      </c>
    </row>
    <row r="333" spans="1:177" s="8" customFormat="1" ht="21" customHeight="1" x14ac:dyDescent="0.25">
      <c r="A333" s="247" t="s">
        <v>59</v>
      </c>
      <c r="B333" s="248"/>
      <c r="C333" s="248"/>
      <c r="D333" s="249"/>
      <c r="E333" s="245">
        <f>E335+E375</f>
        <v>114900</v>
      </c>
      <c r="F333" s="245">
        <f>F335+F375</f>
        <v>114900</v>
      </c>
      <c r="G333" s="252">
        <f t="shared" ref="G333:AO333" si="11">G335+G375</f>
        <v>0</v>
      </c>
      <c r="H333" s="253">
        <f t="shared" si="11"/>
        <v>0</v>
      </c>
      <c r="I333" s="252">
        <f t="shared" si="11"/>
        <v>0</v>
      </c>
      <c r="J333" s="253">
        <f t="shared" si="11"/>
        <v>0</v>
      </c>
      <c r="K333" s="253">
        <f t="shared" si="11"/>
        <v>0</v>
      </c>
      <c r="L333" s="253">
        <f t="shared" si="11"/>
        <v>0</v>
      </c>
      <c r="M333" s="253">
        <f t="shared" si="11"/>
        <v>0</v>
      </c>
      <c r="N333" s="253">
        <f t="shared" si="11"/>
        <v>0</v>
      </c>
      <c r="O333" s="253">
        <f t="shared" si="11"/>
        <v>0</v>
      </c>
      <c r="P333" s="254">
        <f t="shared" si="11"/>
        <v>0</v>
      </c>
      <c r="Q333" s="251">
        <f>Q335+Q375</f>
        <v>0</v>
      </c>
      <c r="R333" s="252">
        <f>R335+R375</f>
        <v>0</v>
      </c>
      <c r="S333" s="253">
        <f>S335+S375</f>
        <v>0</v>
      </c>
      <c r="T333" s="253">
        <f t="shared" ref="T333" si="12">T335+T375</f>
        <v>0</v>
      </c>
      <c r="U333" s="253">
        <f t="shared" si="11"/>
        <v>0</v>
      </c>
      <c r="V333" s="253">
        <f>V335+V375</f>
        <v>0</v>
      </c>
      <c r="W333" s="253">
        <f>W335+W375</f>
        <v>0</v>
      </c>
      <c r="X333" s="170">
        <f t="shared" si="11"/>
        <v>114900</v>
      </c>
      <c r="Y333" s="113">
        <f t="shared" si="11"/>
        <v>114900</v>
      </c>
      <c r="Z333" s="117">
        <f t="shared" si="11"/>
        <v>0</v>
      </c>
      <c r="AA333" s="113">
        <f t="shared" si="11"/>
        <v>0</v>
      </c>
      <c r="AB333" s="117">
        <f t="shared" si="11"/>
        <v>0</v>
      </c>
      <c r="AC333" s="113">
        <f t="shared" si="11"/>
        <v>0</v>
      </c>
      <c r="AD333" s="113">
        <f t="shared" si="11"/>
        <v>114900</v>
      </c>
      <c r="AE333" s="113">
        <f t="shared" si="11"/>
        <v>0</v>
      </c>
      <c r="AF333" s="113">
        <f t="shared" si="11"/>
        <v>0</v>
      </c>
      <c r="AG333" s="113">
        <f t="shared" si="11"/>
        <v>0</v>
      </c>
      <c r="AH333" s="113">
        <f t="shared" si="11"/>
        <v>0</v>
      </c>
      <c r="AI333" s="112">
        <f t="shared" si="11"/>
        <v>0</v>
      </c>
      <c r="AJ333" s="111">
        <f t="shared" si="11"/>
        <v>0</v>
      </c>
      <c r="AK333" s="117">
        <f t="shared" si="11"/>
        <v>0</v>
      </c>
      <c r="AL333" s="113">
        <f t="shared" si="11"/>
        <v>0</v>
      </c>
      <c r="AM333" s="113">
        <f t="shared" ref="AM333" si="13">AM335+AM375</f>
        <v>0</v>
      </c>
      <c r="AN333" s="113">
        <f t="shared" si="11"/>
        <v>0</v>
      </c>
      <c r="AO333" s="180">
        <f t="shared" si="11"/>
        <v>0</v>
      </c>
      <c r="AP333" s="180">
        <f t="shared" ref="AP333" si="14">AP335+AP375</f>
        <v>0</v>
      </c>
    </row>
    <row r="334" spans="1:177" s="8" customFormat="1" ht="21" customHeight="1" x14ac:dyDescent="0.25">
      <c r="A334" s="247" t="s">
        <v>525</v>
      </c>
      <c r="B334" s="248"/>
      <c r="C334" s="248"/>
      <c r="D334" s="249"/>
      <c r="E334" s="245">
        <f>E339+E341+E343+E348+E350+E355+E375+E366-E356-E357-E363</f>
        <v>114900</v>
      </c>
      <c r="F334" s="245">
        <f>F339+F341+F343+F348+F350+F355+F375+F366-F356-F357-F363</f>
        <v>114900</v>
      </c>
      <c r="G334" s="245">
        <f>G339+G341+G343+G348+G350+G355+G375+G366-G356-G357-G363</f>
        <v>0</v>
      </c>
      <c r="H334" s="253">
        <f t="shared" ref="H334:AO334" si="15">H339+H341+H343+H348+H350+H355+H375+H367-H356-H357-H363</f>
        <v>0</v>
      </c>
      <c r="I334" s="252">
        <f t="shared" si="15"/>
        <v>0</v>
      </c>
      <c r="J334" s="253">
        <f t="shared" si="15"/>
        <v>0</v>
      </c>
      <c r="K334" s="253">
        <f t="shared" si="15"/>
        <v>114900</v>
      </c>
      <c r="L334" s="253">
        <f t="shared" si="15"/>
        <v>0</v>
      </c>
      <c r="M334" s="253">
        <f t="shared" si="15"/>
        <v>0</v>
      </c>
      <c r="N334" s="253">
        <f t="shared" si="15"/>
        <v>0</v>
      </c>
      <c r="O334" s="253">
        <f t="shared" si="15"/>
        <v>0</v>
      </c>
      <c r="P334" s="254">
        <f t="shared" si="15"/>
        <v>0</v>
      </c>
      <c r="Q334" s="251">
        <f>Q339+Q341+Q343+Q348+Q350+Q355+Q375+Q366-Q356-Q357-Q363</f>
        <v>0</v>
      </c>
      <c r="R334" s="251">
        <f t="shared" ref="R334" si="16">R339+R341+R343+R348+R350+R355+R375+R366-R356-R357-R363</f>
        <v>0</v>
      </c>
      <c r="S334" s="253">
        <f t="shared" si="15"/>
        <v>0</v>
      </c>
      <c r="T334" s="253">
        <f t="shared" ref="T334" si="17">T339+T341+T343+T348+T350+T355+T375+T367-T356-T357-T363</f>
        <v>0</v>
      </c>
      <c r="U334" s="253">
        <f t="shared" si="15"/>
        <v>0</v>
      </c>
      <c r="V334" s="253">
        <f t="shared" si="15"/>
        <v>0</v>
      </c>
      <c r="W334" s="253">
        <f t="shared" ref="W334" si="18">W339+W341+W343+W348+W350+W355+W375+W367-W356-W357-W363</f>
        <v>0</v>
      </c>
      <c r="X334" s="170">
        <f>X339+X341+X343+X348+X350+X355+X375+X366-X356-X357-X363</f>
        <v>114900</v>
      </c>
      <c r="Y334" s="113">
        <f t="shared" ref="Y334:Z334" si="19">Y339+Y341+Y343+Y348+Y350+Y355+Y375+Y366-Y356-Y357-Y363</f>
        <v>114900</v>
      </c>
      <c r="Z334" s="117">
        <f t="shared" si="19"/>
        <v>0</v>
      </c>
      <c r="AA334" s="113">
        <f t="shared" si="15"/>
        <v>0</v>
      </c>
      <c r="AB334" s="117">
        <f t="shared" si="15"/>
        <v>0</v>
      </c>
      <c r="AC334" s="113">
        <f t="shared" si="15"/>
        <v>0</v>
      </c>
      <c r="AD334" s="113">
        <f t="shared" si="15"/>
        <v>114900</v>
      </c>
      <c r="AE334" s="113">
        <f t="shared" si="15"/>
        <v>0</v>
      </c>
      <c r="AF334" s="113">
        <f t="shared" si="15"/>
        <v>0</v>
      </c>
      <c r="AG334" s="113">
        <f t="shared" si="15"/>
        <v>0</v>
      </c>
      <c r="AH334" s="113">
        <f t="shared" si="15"/>
        <v>0</v>
      </c>
      <c r="AI334" s="112">
        <f t="shared" si="15"/>
        <v>0</v>
      </c>
      <c r="AJ334" s="111">
        <f t="shared" ref="AJ334:AK334" si="20">AJ339+AJ341+AJ343+AJ348+AJ350+AJ355+AJ375+AJ366-AJ356-AJ357-AJ363</f>
        <v>0</v>
      </c>
      <c r="AK334" s="117">
        <f t="shared" si="20"/>
        <v>0</v>
      </c>
      <c r="AL334" s="113">
        <f t="shared" si="15"/>
        <v>0</v>
      </c>
      <c r="AM334" s="113">
        <f t="shared" ref="AM334" si="21">AM339+AM341+AM343+AM348+AM350+AM355+AM375+AM367-AM356-AM357-AM363</f>
        <v>0</v>
      </c>
      <c r="AN334" s="113">
        <f t="shared" si="15"/>
        <v>0</v>
      </c>
      <c r="AO334" s="180">
        <f t="shared" si="15"/>
        <v>0</v>
      </c>
      <c r="AP334" s="180">
        <f t="shared" ref="AP334" si="22">AP339+AP341+AP343+AP348+AP350+AP355+AP375+AP367-AP356-AP357-AP363</f>
        <v>0</v>
      </c>
    </row>
    <row r="335" spans="1:177" s="8" customFormat="1" ht="18" customHeight="1" x14ac:dyDescent="0.25">
      <c r="A335" s="107"/>
      <c r="B335" s="108">
        <v>200</v>
      </c>
      <c r="C335" s="108"/>
      <c r="D335" s="110"/>
      <c r="E335" s="245">
        <f>E336+E366+E369+E372</f>
        <v>114900</v>
      </c>
      <c r="F335" s="245">
        <f>F336+F366+F369+F372</f>
        <v>114900</v>
      </c>
      <c r="G335" s="154">
        <f>G336+G366+G369+G372+G375</f>
        <v>0</v>
      </c>
      <c r="H335" s="95">
        <f t="shared" ref="H335:AO335" si="23">H336+H366+H369+H372</f>
        <v>0</v>
      </c>
      <c r="I335" s="154"/>
      <c r="J335" s="95"/>
      <c r="K335" s="95"/>
      <c r="L335" s="95"/>
      <c r="M335" s="95"/>
      <c r="N335" s="95"/>
      <c r="O335" s="95">
        <f t="shared" si="23"/>
        <v>0</v>
      </c>
      <c r="P335" s="94">
        <f t="shared" si="23"/>
        <v>0</v>
      </c>
      <c r="Q335" s="251">
        <f>Q336+Q366+Q369+Q372+Q375</f>
        <v>0</v>
      </c>
      <c r="R335" s="154">
        <f>R336+R366+R369+R372</f>
        <v>0</v>
      </c>
      <c r="S335" s="95">
        <f t="shared" si="23"/>
        <v>0</v>
      </c>
      <c r="T335" s="95">
        <f t="shared" ref="T335" si="24">T336+T366+T369+T372</f>
        <v>0</v>
      </c>
      <c r="U335" s="95">
        <f t="shared" si="23"/>
        <v>0</v>
      </c>
      <c r="V335" s="95">
        <f t="shared" si="23"/>
        <v>0</v>
      </c>
      <c r="W335" s="95">
        <f t="shared" ref="W335" si="25">W336+W366+W369+W372</f>
        <v>0</v>
      </c>
      <c r="X335" s="170">
        <f>X336+X366+X369+X372</f>
        <v>114900</v>
      </c>
      <c r="Y335" s="113">
        <f t="shared" si="23"/>
        <v>114900</v>
      </c>
      <c r="Z335" s="154">
        <f>Z336+Z366+Z369+Z372+Z375</f>
        <v>0</v>
      </c>
      <c r="AA335" s="95">
        <f t="shared" si="23"/>
        <v>0</v>
      </c>
      <c r="AB335" s="154">
        <f t="shared" si="23"/>
        <v>0</v>
      </c>
      <c r="AC335" s="95">
        <f t="shared" si="23"/>
        <v>0</v>
      </c>
      <c r="AD335" s="95">
        <f t="shared" si="23"/>
        <v>114900</v>
      </c>
      <c r="AE335" s="95">
        <f t="shared" si="23"/>
        <v>0</v>
      </c>
      <c r="AF335" s="95">
        <f t="shared" si="23"/>
        <v>0</v>
      </c>
      <c r="AG335" s="95">
        <f t="shared" si="23"/>
        <v>0</v>
      </c>
      <c r="AH335" s="95">
        <f t="shared" si="23"/>
        <v>0</v>
      </c>
      <c r="AI335" s="94">
        <f t="shared" si="23"/>
        <v>0</v>
      </c>
      <c r="AJ335" s="111">
        <f>AJ336+AJ366+AJ369+AJ372</f>
        <v>0</v>
      </c>
      <c r="AK335" s="154">
        <f t="shared" si="23"/>
        <v>0</v>
      </c>
      <c r="AL335" s="95">
        <f t="shared" si="23"/>
        <v>0</v>
      </c>
      <c r="AM335" s="95">
        <f t="shared" ref="AM335" si="26">AM336+AM366+AM369+AM372</f>
        <v>0</v>
      </c>
      <c r="AN335" s="95">
        <f t="shared" si="23"/>
        <v>0</v>
      </c>
      <c r="AO335" s="155">
        <f t="shared" si="23"/>
        <v>0</v>
      </c>
      <c r="AP335" s="155">
        <f t="shared" ref="AP335" si="27">AP336+AP366+AP369+AP372</f>
        <v>0</v>
      </c>
    </row>
    <row r="336" spans="1:177" s="8" customFormat="1" ht="21.75" customHeight="1" x14ac:dyDescent="0.25">
      <c r="A336" s="247" t="s">
        <v>540</v>
      </c>
      <c r="B336" s="248">
        <v>220</v>
      </c>
      <c r="C336" s="248"/>
      <c r="D336" s="249"/>
      <c r="E336" s="245">
        <f>E339+E341+E343+E348+E350+E355</f>
        <v>114900</v>
      </c>
      <c r="F336" s="252">
        <f>F339+F341+F343+F348+F350+F355</f>
        <v>114900</v>
      </c>
      <c r="G336" s="252">
        <f>G339+G341+G343+G348+G350+G355</f>
        <v>0</v>
      </c>
      <c r="H336" s="253">
        <f t="shared" ref="H336:N336" si="28">H337+H339+H341+H343+H348+H350+H355</f>
        <v>0</v>
      </c>
      <c r="I336" s="252">
        <f t="shared" si="28"/>
        <v>0</v>
      </c>
      <c r="J336" s="253">
        <f t="shared" si="28"/>
        <v>0</v>
      </c>
      <c r="K336" s="253">
        <f t="shared" si="28"/>
        <v>114900</v>
      </c>
      <c r="L336" s="253">
        <f t="shared" si="28"/>
        <v>0</v>
      </c>
      <c r="M336" s="253">
        <f t="shared" si="28"/>
        <v>0</v>
      </c>
      <c r="N336" s="253">
        <f t="shared" si="28"/>
        <v>0</v>
      </c>
      <c r="O336" s="253">
        <f>O339+O341+O343+O348+O350+O355</f>
        <v>0</v>
      </c>
      <c r="P336" s="254">
        <f>P339+P341+P343+P348+P350+P355</f>
        <v>0</v>
      </c>
      <c r="Q336" s="251">
        <f>Q339+Q341+Q343+Q348+Q350+Q355</f>
        <v>0</v>
      </c>
      <c r="R336" s="252">
        <f t="shared" ref="R336:W336" si="29">R337+R339+R341+R343+R348+R350+R355</f>
        <v>0</v>
      </c>
      <c r="S336" s="253">
        <f t="shared" si="29"/>
        <v>0</v>
      </c>
      <c r="T336" s="253">
        <f t="shared" si="29"/>
        <v>0</v>
      </c>
      <c r="U336" s="253">
        <f t="shared" si="29"/>
        <v>0</v>
      </c>
      <c r="V336" s="253">
        <f t="shared" si="29"/>
        <v>0</v>
      </c>
      <c r="W336" s="253">
        <f t="shared" si="29"/>
        <v>0</v>
      </c>
      <c r="X336" s="170">
        <f>X339+X341+X343+X348+X350+X355</f>
        <v>114900</v>
      </c>
      <c r="Y336" s="113">
        <f>Y339+Y341+Y343+Y348+Y350+Y355</f>
        <v>114900</v>
      </c>
      <c r="Z336" s="117">
        <f>Z339+Z341+Z343+Z348+Z350+Z355</f>
        <v>0</v>
      </c>
      <c r="AA336" s="113">
        <f t="shared" ref="AA336:AG336" si="30">AA337+AA339+AA341+AA343+AA348+AA350+AA355</f>
        <v>0</v>
      </c>
      <c r="AB336" s="117">
        <f t="shared" si="30"/>
        <v>0</v>
      </c>
      <c r="AC336" s="113">
        <f t="shared" si="30"/>
        <v>0</v>
      </c>
      <c r="AD336" s="113">
        <f t="shared" si="30"/>
        <v>114900</v>
      </c>
      <c r="AE336" s="113">
        <f t="shared" si="30"/>
        <v>0</v>
      </c>
      <c r="AF336" s="113">
        <f t="shared" si="30"/>
        <v>0</v>
      </c>
      <c r="AG336" s="113">
        <f t="shared" si="30"/>
        <v>0</v>
      </c>
      <c r="AH336" s="113">
        <f>AH339+AH341+AH343+AH348+AH350+AH355</f>
        <v>0</v>
      </c>
      <c r="AI336" s="112">
        <f>AI339+AI341+AI343+AI348+AI350+AI355</f>
        <v>0</v>
      </c>
      <c r="AJ336" s="111">
        <f>AJ339+AJ341+AJ343+AJ348+AJ350+AJ355</f>
        <v>0</v>
      </c>
      <c r="AK336" s="117">
        <f t="shared" ref="AK336:AP336" si="31">AK337+AK339+AK341+AK343+AK348+AK350+AK355</f>
        <v>0</v>
      </c>
      <c r="AL336" s="113">
        <f t="shared" si="31"/>
        <v>0</v>
      </c>
      <c r="AM336" s="113">
        <f t="shared" si="31"/>
        <v>0</v>
      </c>
      <c r="AN336" s="113">
        <f t="shared" si="31"/>
        <v>0</v>
      </c>
      <c r="AO336" s="180">
        <f t="shared" si="31"/>
        <v>0</v>
      </c>
      <c r="AP336" s="180">
        <f t="shared" si="31"/>
        <v>0</v>
      </c>
    </row>
    <row r="337" spans="1:177" s="17" customFormat="1" ht="21.75" customHeight="1" x14ac:dyDescent="0.25">
      <c r="A337" s="247" t="s">
        <v>541</v>
      </c>
      <c r="B337" s="248">
        <v>212</v>
      </c>
      <c r="C337" s="248"/>
      <c r="D337" s="249"/>
      <c r="E337" s="245">
        <f t="shared" ref="E337:AP337" si="32">SUM(E338:E338)</f>
        <v>0</v>
      </c>
      <c r="F337" s="252">
        <f t="shared" si="32"/>
        <v>0</v>
      </c>
      <c r="G337" s="252">
        <f t="shared" si="32"/>
        <v>0</v>
      </c>
      <c r="H337" s="253">
        <f t="shared" si="32"/>
        <v>0</v>
      </c>
      <c r="I337" s="252">
        <f t="shared" si="32"/>
        <v>0</v>
      </c>
      <c r="J337" s="253">
        <f t="shared" si="32"/>
        <v>0</v>
      </c>
      <c r="K337" s="253">
        <f t="shared" si="32"/>
        <v>0</v>
      </c>
      <c r="L337" s="253">
        <f t="shared" si="32"/>
        <v>0</v>
      </c>
      <c r="M337" s="253">
        <f t="shared" si="32"/>
        <v>0</v>
      </c>
      <c r="N337" s="253">
        <f t="shared" si="32"/>
        <v>0</v>
      </c>
      <c r="O337" s="253">
        <f t="shared" si="32"/>
        <v>0</v>
      </c>
      <c r="P337" s="254">
        <f t="shared" si="32"/>
        <v>0</v>
      </c>
      <c r="Q337" s="251">
        <f t="shared" si="32"/>
        <v>0</v>
      </c>
      <c r="R337" s="252">
        <f t="shared" si="32"/>
        <v>0</v>
      </c>
      <c r="S337" s="253">
        <f t="shared" si="32"/>
        <v>0</v>
      </c>
      <c r="T337" s="253">
        <f t="shared" si="32"/>
        <v>0</v>
      </c>
      <c r="U337" s="253">
        <f t="shared" si="32"/>
        <v>0</v>
      </c>
      <c r="V337" s="253">
        <f t="shared" si="32"/>
        <v>0</v>
      </c>
      <c r="W337" s="253">
        <f t="shared" si="32"/>
        <v>0</v>
      </c>
      <c r="X337" s="170">
        <f t="shared" si="32"/>
        <v>0</v>
      </c>
      <c r="Y337" s="113">
        <f t="shared" si="32"/>
        <v>0</v>
      </c>
      <c r="Z337" s="117">
        <f t="shared" si="32"/>
        <v>0</v>
      </c>
      <c r="AA337" s="113">
        <f t="shared" si="32"/>
        <v>0</v>
      </c>
      <c r="AB337" s="117">
        <f t="shared" si="32"/>
        <v>0</v>
      </c>
      <c r="AC337" s="113">
        <f t="shared" si="32"/>
        <v>0</v>
      </c>
      <c r="AD337" s="113">
        <f t="shared" si="32"/>
        <v>0</v>
      </c>
      <c r="AE337" s="113">
        <f t="shared" si="32"/>
        <v>0</v>
      </c>
      <c r="AF337" s="113">
        <f t="shared" si="32"/>
        <v>0</v>
      </c>
      <c r="AG337" s="113">
        <f t="shared" si="32"/>
        <v>0</v>
      </c>
      <c r="AH337" s="113">
        <f t="shared" si="32"/>
        <v>0</v>
      </c>
      <c r="AI337" s="112">
        <f t="shared" si="32"/>
        <v>0</v>
      </c>
      <c r="AJ337" s="111">
        <f t="shared" si="32"/>
        <v>0</v>
      </c>
      <c r="AK337" s="117">
        <f t="shared" si="32"/>
        <v>0</v>
      </c>
      <c r="AL337" s="113">
        <f t="shared" si="32"/>
        <v>0</v>
      </c>
      <c r="AM337" s="113">
        <f t="shared" si="32"/>
        <v>0</v>
      </c>
      <c r="AN337" s="113">
        <f t="shared" si="32"/>
        <v>0</v>
      </c>
      <c r="AO337" s="180">
        <f t="shared" si="32"/>
        <v>0</v>
      </c>
      <c r="AP337" s="180">
        <f t="shared" si="32"/>
        <v>0</v>
      </c>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c r="DZ337" s="40"/>
      <c r="EA337" s="40"/>
      <c r="EB337" s="40"/>
      <c r="EC337" s="40"/>
      <c r="ED337" s="40"/>
      <c r="EE337" s="40"/>
      <c r="EF337" s="40"/>
      <c r="EG337" s="40"/>
      <c r="EH337" s="40"/>
      <c r="EI337" s="40"/>
      <c r="EJ337" s="40"/>
      <c r="EK337" s="40"/>
      <c r="EL337" s="40"/>
      <c r="EM337" s="40"/>
      <c r="EN337" s="40"/>
      <c r="EO337" s="40"/>
      <c r="EP337" s="40"/>
      <c r="EQ337" s="40"/>
      <c r="ER337" s="40"/>
      <c r="ES337" s="40"/>
      <c r="ET337" s="40"/>
      <c r="EU337" s="40"/>
      <c r="EV337" s="40"/>
      <c r="EW337" s="40"/>
      <c r="EX337" s="40"/>
      <c r="EY337" s="40"/>
      <c r="EZ337" s="40"/>
      <c r="FA337" s="40"/>
      <c r="FB337" s="40"/>
      <c r="FC337" s="40"/>
      <c r="FD337" s="40"/>
      <c r="FE337" s="40"/>
      <c r="FF337" s="40"/>
      <c r="FG337" s="40"/>
      <c r="FH337" s="40"/>
      <c r="FI337" s="40"/>
      <c r="FJ337" s="40"/>
      <c r="FK337" s="40"/>
      <c r="FL337" s="40"/>
      <c r="FM337" s="40"/>
      <c r="FN337" s="40"/>
      <c r="FO337" s="40"/>
      <c r="FP337" s="40"/>
      <c r="FQ337" s="40"/>
      <c r="FR337" s="40"/>
      <c r="FS337" s="40"/>
      <c r="FT337" s="40"/>
      <c r="FU337" s="40"/>
    </row>
    <row r="338" spans="1:177" s="15" customFormat="1" ht="47.25" customHeight="1" x14ac:dyDescent="0.25">
      <c r="A338" s="75" t="s">
        <v>103</v>
      </c>
      <c r="B338" s="70"/>
      <c r="C338" s="86">
        <v>912</v>
      </c>
      <c r="D338" s="87"/>
      <c r="E338" s="246">
        <f>SUM(F338,Q338)</f>
        <v>0</v>
      </c>
      <c r="F338" s="263">
        <f>SUM(G338:P338)</f>
        <v>0</v>
      </c>
      <c r="G338" s="156"/>
      <c r="H338" s="98"/>
      <c r="I338" s="156"/>
      <c r="J338" s="98"/>
      <c r="K338" s="98"/>
      <c r="L338" s="98"/>
      <c r="M338" s="98"/>
      <c r="N338" s="98"/>
      <c r="O338" s="98"/>
      <c r="P338" s="99"/>
      <c r="Q338" s="262">
        <f>SUM(R338:W338)</f>
        <v>0</v>
      </c>
      <c r="R338" s="156"/>
      <c r="S338" s="98"/>
      <c r="T338" s="98"/>
      <c r="U338" s="98"/>
      <c r="V338" s="98"/>
      <c r="W338" s="98"/>
      <c r="X338" s="279">
        <f>SUM(Y338,AJ338)</f>
        <v>0</v>
      </c>
      <c r="Y338" s="51">
        <f>SUM(Z338:AI338)</f>
        <v>0</v>
      </c>
      <c r="Z338" s="156"/>
      <c r="AA338" s="98"/>
      <c r="AB338" s="156"/>
      <c r="AC338" s="98"/>
      <c r="AD338" s="98"/>
      <c r="AE338" s="98"/>
      <c r="AF338" s="98"/>
      <c r="AG338" s="98"/>
      <c r="AH338" s="98"/>
      <c r="AI338" s="99"/>
      <c r="AJ338" s="138">
        <f>SUM(AK338:AP338)</f>
        <v>0</v>
      </c>
      <c r="AK338" s="156"/>
      <c r="AL338" s="98"/>
      <c r="AM338" s="98"/>
      <c r="AN338" s="98"/>
      <c r="AO338" s="157"/>
      <c r="AP338" s="157"/>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c r="ES338" s="16"/>
      <c r="ET338" s="16"/>
      <c r="EU338" s="16"/>
      <c r="EV338" s="16"/>
      <c r="EW338" s="16"/>
      <c r="EX338" s="16"/>
      <c r="EY338" s="16"/>
      <c r="EZ338" s="16"/>
      <c r="FA338" s="16"/>
      <c r="FB338" s="16"/>
      <c r="FC338" s="16"/>
      <c r="FD338" s="16"/>
      <c r="FE338" s="16"/>
      <c r="FF338" s="16"/>
      <c r="FG338" s="16"/>
      <c r="FH338" s="16"/>
      <c r="FI338" s="16"/>
      <c r="FJ338" s="16"/>
      <c r="FK338" s="16"/>
      <c r="FL338" s="16"/>
      <c r="FM338" s="16"/>
      <c r="FN338" s="16"/>
      <c r="FO338" s="16"/>
      <c r="FP338" s="16"/>
      <c r="FQ338" s="16"/>
      <c r="FR338" s="16"/>
      <c r="FS338" s="16"/>
      <c r="FT338" s="16"/>
      <c r="FU338" s="16"/>
    </row>
    <row r="339" spans="1:177" s="8" customFormat="1" ht="23.25" customHeight="1" x14ac:dyDescent="0.25">
      <c r="A339" s="247" t="s">
        <v>60</v>
      </c>
      <c r="B339" s="248">
        <v>221</v>
      </c>
      <c r="C339" s="248"/>
      <c r="D339" s="249"/>
      <c r="E339" s="245">
        <f t="shared" ref="E339:AP339" si="33">SUM(E340)</f>
        <v>0</v>
      </c>
      <c r="F339" s="252">
        <f t="shared" si="33"/>
        <v>0</v>
      </c>
      <c r="G339" s="252">
        <f t="shared" si="33"/>
        <v>0</v>
      </c>
      <c r="H339" s="253">
        <f t="shared" si="33"/>
        <v>0</v>
      </c>
      <c r="I339" s="252">
        <f t="shared" si="33"/>
        <v>0</v>
      </c>
      <c r="J339" s="253">
        <f t="shared" si="33"/>
        <v>0</v>
      </c>
      <c r="K339" s="253">
        <f t="shared" si="33"/>
        <v>0</v>
      </c>
      <c r="L339" s="253">
        <f t="shared" si="33"/>
        <v>0</v>
      </c>
      <c r="M339" s="253">
        <f t="shared" si="33"/>
        <v>0</v>
      </c>
      <c r="N339" s="253">
        <f t="shared" si="33"/>
        <v>0</v>
      </c>
      <c r="O339" s="253">
        <f t="shared" si="33"/>
        <v>0</v>
      </c>
      <c r="P339" s="254">
        <f t="shared" si="33"/>
        <v>0</v>
      </c>
      <c r="Q339" s="251">
        <f>SUM(Q340)</f>
        <v>0</v>
      </c>
      <c r="R339" s="252">
        <f t="shared" si="33"/>
        <v>0</v>
      </c>
      <c r="S339" s="253">
        <f t="shared" si="33"/>
        <v>0</v>
      </c>
      <c r="T339" s="253">
        <f t="shared" si="33"/>
        <v>0</v>
      </c>
      <c r="U339" s="253">
        <f t="shared" si="33"/>
        <v>0</v>
      </c>
      <c r="V339" s="253">
        <f t="shared" si="33"/>
        <v>0</v>
      </c>
      <c r="W339" s="253">
        <f t="shared" si="33"/>
        <v>0</v>
      </c>
      <c r="X339" s="170">
        <f t="shared" si="33"/>
        <v>0</v>
      </c>
      <c r="Y339" s="113">
        <f t="shared" si="33"/>
        <v>0</v>
      </c>
      <c r="Z339" s="117">
        <f t="shared" si="33"/>
        <v>0</v>
      </c>
      <c r="AA339" s="113">
        <f t="shared" si="33"/>
        <v>0</v>
      </c>
      <c r="AB339" s="117">
        <f t="shared" si="33"/>
        <v>0</v>
      </c>
      <c r="AC339" s="113">
        <f t="shared" si="33"/>
        <v>0</v>
      </c>
      <c r="AD339" s="113">
        <f t="shared" si="33"/>
        <v>0</v>
      </c>
      <c r="AE339" s="113">
        <f t="shared" si="33"/>
        <v>0</v>
      </c>
      <c r="AF339" s="113">
        <f t="shared" si="33"/>
        <v>0</v>
      </c>
      <c r="AG339" s="113">
        <f t="shared" si="33"/>
        <v>0</v>
      </c>
      <c r="AH339" s="113">
        <f t="shared" si="33"/>
        <v>0</v>
      </c>
      <c r="AI339" s="112">
        <f t="shared" si="33"/>
        <v>0</v>
      </c>
      <c r="AJ339" s="111">
        <f t="shared" si="33"/>
        <v>0</v>
      </c>
      <c r="AK339" s="117">
        <f t="shared" si="33"/>
        <v>0</v>
      </c>
      <c r="AL339" s="113">
        <f t="shared" si="33"/>
        <v>0</v>
      </c>
      <c r="AM339" s="113">
        <f t="shared" si="33"/>
        <v>0</v>
      </c>
      <c r="AN339" s="113">
        <f t="shared" si="33"/>
        <v>0</v>
      </c>
      <c r="AO339" s="180">
        <f t="shared" si="33"/>
        <v>0</v>
      </c>
      <c r="AP339" s="180">
        <f t="shared" si="33"/>
        <v>0</v>
      </c>
    </row>
    <row r="340" spans="1:177" s="16" customFormat="1" ht="23.25" customHeight="1" x14ac:dyDescent="0.25">
      <c r="A340" s="75" t="s">
        <v>41</v>
      </c>
      <c r="B340" s="70"/>
      <c r="C340" s="86">
        <v>925</v>
      </c>
      <c r="D340" s="87"/>
      <c r="E340" s="246">
        <f t="shared" ref="E340:E365" si="34">SUM(F340,Q340)</f>
        <v>0</v>
      </c>
      <c r="F340" s="263">
        <f>SUM(G340:P340)</f>
        <v>0</v>
      </c>
      <c r="G340" s="115"/>
      <c r="H340" s="74"/>
      <c r="I340" s="115"/>
      <c r="J340" s="74"/>
      <c r="K340" s="74"/>
      <c r="L340" s="74"/>
      <c r="M340" s="74"/>
      <c r="N340" s="74"/>
      <c r="O340" s="74"/>
      <c r="P340" s="76"/>
      <c r="Q340" s="262">
        <f>SUM(R340:W340)</f>
        <v>0</v>
      </c>
      <c r="R340" s="115"/>
      <c r="S340" s="74"/>
      <c r="T340" s="74"/>
      <c r="U340" s="74"/>
      <c r="V340" s="74"/>
      <c r="W340" s="74"/>
      <c r="X340" s="279">
        <f>SUM(Y340,AJ340)</f>
        <v>0</v>
      </c>
      <c r="Y340" s="51">
        <f>SUM(Z340:AI340)</f>
        <v>0</v>
      </c>
      <c r="Z340" s="115"/>
      <c r="AA340" s="74"/>
      <c r="AB340" s="115"/>
      <c r="AC340" s="74"/>
      <c r="AD340" s="74"/>
      <c r="AE340" s="74"/>
      <c r="AF340" s="74"/>
      <c r="AG340" s="74"/>
      <c r="AH340" s="74"/>
      <c r="AI340" s="76"/>
      <c r="AJ340" s="138">
        <f>SUM(AK340:AP340)</f>
        <v>0</v>
      </c>
      <c r="AK340" s="115"/>
      <c r="AL340" s="74"/>
      <c r="AM340" s="74"/>
      <c r="AN340" s="74"/>
      <c r="AO340" s="116"/>
      <c r="AP340" s="116"/>
    </row>
    <row r="341" spans="1:177" s="17" customFormat="1" ht="23.25" customHeight="1" x14ac:dyDescent="0.25">
      <c r="A341" s="247" t="s">
        <v>534</v>
      </c>
      <c r="B341" s="248">
        <v>222</v>
      </c>
      <c r="C341" s="248"/>
      <c r="D341" s="249"/>
      <c r="E341" s="245">
        <f>SUM(E342)</f>
        <v>0</v>
      </c>
      <c r="F341" s="252">
        <f>SUM(F342)</f>
        <v>0</v>
      </c>
      <c r="G341" s="252">
        <f t="shared" ref="G341:N341" si="35">SUM(G342)</f>
        <v>0</v>
      </c>
      <c r="H341" s="253">
        <f t="shared" si="35"/>
        <v>0</v>
      </c>
      <c r="I341" s="252">
        <f t="shared" si="35"/>
        <v>0</v>
      </c>
      <c r="J341" s="253">
        <f t="shared" si="35"/>
        <v>0</v>
      </c>
      <c r="K341" s="253">
        <f t="shared" si="35"/>
        <v>0</v>
      </c>
      <c r="L341" s="253">
        <f t="shared" si="35"/>
        <v>0</v>
      </c>
      <c r="M341" s="253">
        <f t="shared" si="35"/>
        <v>0</v>
      </c>
      <c r="N341" s="253">
        <f t="shared" si="35"/>
        <v>0</v>
      </c>
      <c r="O341" s="253">
        <f t="shared" ref="O341:Y341" si="36">SUM(O342)</f>
        <v>0</v>
      </c>
      <c r="P341" s="254">
        <f t="shared" si="36"/>
        <v>0</v>
      </c>
      <c r="Q341" s="251">
        <f t="shared" si="36"/>
        <v>0</v>
      </c>
      <c r="R341" s="252">
        <f t="shared" si="36"/>
        <v>0</v>
      </c>
      <c r="S341" s="253">
        <f t="shared" si="36"/>
        <v>0</v>
      </c>
      <c r="T341" s="253">
        <f t="shared" si="36"/>
        <v>0</v>
      </c>
      <c r="U341" s="253">
        <f t="shared" si="36"/>
        <v>0</v>
      </c>
      <c r="V341" s="253">
        <f t="shared" si="36"/>
        <v>0</v>
      </c>
      <c r="W341" s="253">
        <f t="shared" si="36"/>
        <v>0</v>
      </c>
      <c r="X341" s="170">
        <f t="shared" si="36"/>
        <v>0</v>
      </c>
      <c r="Y341" s="113">
        <f t="shared" si="36"/>
        <v>0</v>
      </c>
      <c r="Z341" s="117">
        <f t="shared" ref="Z341:AG341" si="37">SUM(Z342)</f>
        <v>0</v>
      </c>
      <c r="AA341" s="113">
        <f t="shared" si="37"/>
        <v>0</v>
      </c>
      <c r="AB341" s="117">
        <f t="shared" si="37"/>
        <v>0</v>
      </c>
      <c r="AC341" s="113">
        <f t="shared" si="37"/>
        <v>0</v>
      </c>
      <c r="AD341" s="113">
        <f t="shared" si="37"/>
        <v>0</v>
      </c>
      <c r="AE341" s="113">
        <f t="shared" si="37"/>
        <v>0</v>
      </c>
      <c r="AF341" s="113">
        <f t="shared" si="37"/>
        <v>0</v>
      </c>
      <c r="AG341" s="113">
        <f t="shared" si="37"/>
        <v>0</v>
      </c>
      <c r="AH341" s="113">
        <f t="shared" ref="AH341:AP341" si="38">SUM(AH342)</f>
        <v>0</v>
      </c>
      <c r="AI341" s="112">
        <f t="shared" si="38"/>
        <v>0</v>
      </c>
      <c r="AJ341" s="111">
        <f t="shared" si="38"/>
        <v>0</v>
      </c>
      <c r="AK341" s="117">
        <f t="shared" si="38"/>
        <v>0</v>
      </c>
      <c r="AL341" s="113">
        <f t="shared" si="38"/>
        <v>0</v>
      </c>
      <c r="AM341" s="113">
        <f t="shared" si="38"/>
        <v>0</v>
      </c>
      <c r="AN341" s="113">
        <f t="shared" si="38"/>
        <v>0</v>
      </c>
      <c r="AO341" s="180">
        <f t="shared" si="38"/>
        <v>0</v>
      </c>
      <c r="AP341" s="180">
        <f t="shared" si="38"/>
        <v>0</v>
      </c>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c r="DV341" s="40"/>
      <c r="DW341" s="40"/>
      <c r="DX341" s="40"/>
      <c r="DY341" s="40"/>
      <c r="DZ341" s="40"/>
      <c r="EA341" s="40"/>
      <c r="EB341" s="40"/>
      <c r="EC341" s="40"/>
      <c r="ED341" s="40"/>
      <c r="EE341" s="40"/>
      <c r="EF341" s="40"/>
      <c r="EG341" s="40"/>
      <c r="EH341" s="40"/>
      <c r="EI341" s="40"/>
      <c r="EJ341" s="40"/>
      <c r="EK341" s="40"/>
      <c r="EL341" s="40"/>
      <c r="EM341" s="40"/>
      <c r="EN341" s="40"/>
      <c r="EO341" s="40"/>
      <c r="EP341" s="40"/>
      <c r="EQ341" s="40"/>
      <c r="ER341" s="40"/>
      <c r="ES341" s="40"/>
      <c r="ET341" s="40"/>
      <c r="EU341" s="40"/>
      <c r="EV341" s="40"/>
      <c r="EW341" s="40"/>
      <c r="EX341" s="40"/>
      <c r="EY341" s="40"/>
      <c r="EZ341" s="40"/>
      <c r="FA341" s="40"/>
      <c r="FB341" s="40"/>
      <c r="FC341" s="40"/>
      <c r="FD341" s="40"/>
      <c r="FE341" s="40"/>
      <c r="FF341" s="40"/>
      <c r="FG341" s="40"/>
      <c r="FH341" s="40"/>
      <c r="FI341" s="40"/>
      <c r="FJ341" s="40"/>
      <c r="FK341" s="40"/>
      <c r="FL341" s="40"/>
      <c r="FM341" s="40"/>
      <c r="FN341" s="40"/>
      <c r="FO341" s="40"/>
      <c r="FP341" s="40"/>
      <c r="FQ341" s="40"/>
      <c r="FR341" s="40"/>
      <c r="FS341" s="40"/>
      <c r="FT341" s="40"/>
      <c r="FU341" s="40"/>
    </row>
    <row r="342" spans="1:177" s="15" customFormat="1" ht="24.75" customHeight="1" x14ac:dyDescent="0.25">
      <c r="A342" s="75" t="s">
        <v>62</v>
      </c>
      <c r="B342" s="70"/>
      <c r="C342" s="86">
        <v>922</v>
      </c>
      <c r="D342" s="87"/>
      <c r="E342" s="246">
        <f t="shared" si="34"/>
        <v>0</v>
      </c>
      <c r="F342" s="263">
        <f>SUM(G342:P342)</f>
        <v>0</v>
      </c>
      <c r="G342" s="115"/>
      <c r="H342" s="74"/>
      <c r="I342" s="115"/>
      <c r="J342" s="74"/>
      <c r="K342" s="74"/>
      <c r="L342" s="74"/>
      <c r="M342" s="74"/>
      <c r="N342" s="74"/>
      <c r="O342" s="74"/>
      <c r="P342" s="76"/>
      <c r="Q342" s="262">
        <f>SUM(R342:W342)</f>
        <v>0</v>
      </c>
      <c r="R342" s="115"/>
      <c r="S342" s="74"/>
      <c r="T342" s="74"/>
      <c r="U342" s="74"/>
      <c r="V342" s="74"/>
      <c r="W342" s="74"/>
      <c r="X342" s="279">
        <f>SUM(Y342,AJ342)</f>
        <v>0</v>
      </c>
      <c r="Y342" s="51">
        <f>SUM(Z342:AI342)</f>
        <v>0</v>
      </c>
      <c r="Z342" s="115"/>
      <c r="AA342" s="74"/>
      <c r="AB342" s="115"/>
      <c r="AC342" s="74"/>
      <c r="AD342" s="74"/>
      <c r="AE342" s="74"/>
      <c r="AF342" s="74"/>
      <c r="AG342" s="74"/>
      <c r="AH342" s="74"/>
      <c r="AI342" s="76"/>
      <c r="AJ342" s="138">
        <f>SUM(AK342:AP342)</f>
        <v>0</v>
      </c>
      <c r="AK342" s="115"/>
      <c r="AL342" s="74"/>
      <c r="AM342" s="74"/>
      <c r="AN342" s="74"/>
      <c r="AO342" s="116"/>
      <c r="AP342" s="1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c r="EZ342" s="16"/>
      <c r="FA342" s="16"/>
      <c r="FB342" s="16"/>
      <c r="FC342" s="16"/>
      <c r="FD342" s="16"/>
      <c r="FE342" s="16"/>
      <c r="FF342" s="16"/>
      <c r="FG342" s="16"/>
      <c r="FH342" s="16"/>
      <c r="FI342" s="16"/>
      <c r="FJ342" s="16"/>
      <c r="FK342" s="16"/>
      <c r="FL342" s="16"/>
      <c r="FM342" s="16"/>
      <c r="FN342" s="16"/>
      <c r="FO342" s="16"/>
      <c r="FP342" s="16"/>
      <c r="FQ342" s="16"/>
      <c r="FR342" s="16"/>
      <c r="FS342" s="16"/>
      <c r="FT342" s="16"/>
      <c r="FU342" s="16"/>
    </row>
    <row r="343" spans="1:177" s="17" customFormat="1" ht="24" customHeight="1" x14ac:dyDescent="0.25">
      <c r="A343" s="247" t="s">
        <v>535</v>
      </c>
      <c r="B343" s="248">
        <v>223</v>
      </c>
      <c r="C343" s="248"/>
      <c r="D343" s="249"/>
      <c r="E343" s="245">
        <f>SUM(E344:E347)</f>
        <v>0</v>
      </c>
      <c r="F343" s="252">
        <f t="shared" ref="F343:X343" si="39">SUM(F344:F347)</f>
        <v>0</v>
      </c>
      <c r="G343" s="252">
        <f>SUM(G344:G347)</f>
        <v>0</v>
      </c>
      <c r="H343" s="253">
        <f t="shared" ref="H343:N343" si="40">SUM(H344:H347)</f>
        <v>0</v>
      </c>
      <c r="I343" s="252">
        <f t="shared" si="40"/>
        <v>0</v>
      </c>
      <c r="J343" s="253">
        <f t="shared" si="40"/>
        <v>0</v>
      </c>
      <c r="K343" s="253">
        <f t="shared" si="40"/>
        <v>0</v>
      </c>
      <c r="L343" s="253">
        <f t="shared" si="40"/>
        <v>0</v>
      </c>
      <c r="M343" s="253">
        <f t="shared" si="40"/>
        <v>0</v>
      </c>
      <c r="N343" s="253">
        <f t="shared" si="40"/>
        <v>0</v>
      </c>
      <c r="O343" s="253">
        <f t="shared" si="39"/>
        <v>0</v>
      </c>
      <c r="P343" s="254">
        <f t="shared" si="39"/>
        <v>0</v>
      </c>
      <c r="Q343" s="251">
        <f t="shared" si="39"/>
        <v>0</v>
      </c>
      <c r="R343" s="252">
        <f t="shared" si="39"/>
        <v>0</v>
      </c>
      <c r="S343" s="253">
        <f t="shared" si="39"/>
        <v>0</v>
      </c>
      <c r="T343" s="253">
        <f t="shared" ref="T343" si="41">SUM(T344:T347)</f>
        <v>0</v>
      </c>
      <c r="U343" s="253">
        <f t="shared" si="39"/>
        <v>0</v>
      </c>
      <c r="V343" s="253">
        <f t="shared" si="39"/>
        <v>0</v>
      </c>
      <c r="W343" s="253">
        <f t="shared" ref="W343" si="42">SUM(W344:W347)</f>
        <v>0</v>
      </c>
      <c r="X343" s="170">
        <f t="shared" si="39"/>
        <v>0</v>
      </c>
      <c r="Y343" s="113">
        <f t="shared" ref="Y343:AO343" si="43">SUM(Y344:Y347)</f>
        <v>0</v>
      </c>
      <c r="Z343" s="117">
        <f>SUM(Z344:Z347)</f>
        <v>0</v>
      </c>
      <c r="AA343" s="113">
        <f t="shared" ref="AA343:AG343" si="44">SUM(AA344:AA347)</f>
        <v>0</v>
      </c>
      <c r="AB343" s="117">
        <f t="shared" si="44"/>
        <v>0</v>
      </c>
      <c r="AC343" s="113">
        <f t="shared" si="44"/>
        <v>0</v>
      </c>
      <c r="AD343" s="113">
        <f t="shared" si="44"/>
        <v>0</v>
      </c>
      <c r="AE343" s="113">
        <f t="shared" si="44"/>
        <v>0</v>
      </c>
      <c r="AF343" s="113">
        <f t="shared" si="44"/>
        <v>0</v>
      </c>
      <c r="AG343" s="113">
        <f t="shared" si="44"/>
        <v>0</v>
      </c>
      <c r="AH343" s="113">
        <f t="shared" si="43"/>
        <v>0</v>
      </c>
      <c r="AI343" s="112">
        <f t="shared" si="43"/>
        <v>0</v>
      </c>
      <c r="AJ343" s="111">
        <f t="shared" si="43"/>
        <v>0</v>
      </c>
      <c r="AK343" s="117">
        <f t="shared" si="43"/>
        <v>0</v>
      </c>
      <c r="AL343" s="113">
        <f t="shared" si="43"/>
        <v>0</v>
      </c>
      <c r="AM343" s="113">
        <f t="shared" ref="AM343" si="45">SUM(AM344:AM347)</f>
        <v>0</v>
      </c>
      <c r="AN343" s="113">
        <f t="shared" si="43"/>
        <v>0</v>
      </c>
      <c r="AO343" s="180">
        <f t="shared" si="43"/>
        <v>0</v>
      </c>
      <c r="AP343" s="180">
        <f t="shared" ref="AP343" si="46">SUM(AP344:AP347)</f>
        <v>0</v>
      </c>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c r="DV343" s="40"/>
      <c r="DW343" s="40"/>
      <c r="DX343" s="40"/>
      <c r="DY343" s="40"/>
      <c r="DZ343" s="40"/>
      <c r="EA343" s="40"/>
      <c r="EB343" s="40"/>
      <c r="EC343" s="40"/>
      <c r="ED343" s="40"/>
      <c r="EE343" s="40"/>
      <c r="EF343" s="40"/>
      <c r="EG343" s="40"/>
      <c r="EH343" s="40"/>
      <c r="EI343" s="40"/>
      <c r="EJ343" s="40"/>
      <c r="EK343" s="40"/>
      <c r="EL343" s="40"/>
      <c r="EM343" s="40"/>
      <c r="EN343" s="40"/>
      <c r="EO343" s="40"/>
      <c r="EP343" s="40"/>
      <c r="EQ343" s="40"/>
      <c r="ER343" s="40"/>
      <c r="ES343" s="40"/>
      <c r="ET343" s="40"/>
      <c r="EU343" s="40"/>
      <c r="EV343" s="40"/>
      <c r="EW343" s="40"/>
      <c r="EX343" s="40"/>
      <c r="EY343" s="40"/>
      <c r="EZ343" s="40"/>
      <c r="FA343" s="40"/>
      <c r="FB343" s="40"/>
      <c r="FC343" s="40"/>
      <c r="FD343" s="40"/>
      <c r="FE343" s="40"/>
      <c r="FF343" s="40"/>
      <c r="FG343" s="40"/>
      <c r="FH343" s="40"/>
      <c r="FI343" s="40"/>
      <c r="FJ343" s="40"/>
      <c r="FK343" s="40"/>
      <c r="FL343" s="40"/>
      <c r="FM343" s="40"/>
      <c r="FN343" s="40"/>
      <c r="FO343" s="40"/>
      <c r="FP343" s="40"/>
      <c r="FQ343" s="40"/>
      <c r="FR343" s="40"/>
      <c r="FS343" s="40"/>
      <c r="FT343" s="40"/>
      <c r="FU343" s="40"/>
    </row>
    <row r="344" spans="1:177" s="15" customFormat="1" ht="29.25" x14ac:dyDescent="0.25">
      <c r="A344" s="75" t="s">
        <v>21</v>
      </c>
      <c r="B344" s="70"/>
      <c r="C344" s="86">
        <v>931</v>
      </c>
      <c r="D344" s="87"/>
      <c r="E344" s="246">
        <f t="shared" si="34"/>
        <v>0</v>
      </c>
      <c r="F344" s="263">
        <f>SUM(G344:P344)</f>
        <v>0</v>
      </c>
      <c r="G344" s="115"/>
      <c r="H344" s="74"/>
      <c r="I344" s="115"/>
      <c r="J344" s="74"/>
      <c r="K344" s="74"/>
      <c r="L344" s="74"/>
      <c r="M344" s="74"/>
      <c r="N344" s="74"/>
      <c r="O344" s="74"/>
      <c r="P344" s="76"/>
      <c r="Q344" s="262">
        <f t="shared" ref="Q344:Q365" si="47">SUM(R344:W344)</f>
        <v>0</v>
      </c>
      <c r="R344" s="115"/>
      <c r="S344" s="74"/>
      <c r="T344" s="74"/>
      <c r="U344" s="74"/>
      <c r="V344" s="74"/>
      <c r="W344" s="74"/>
      <c r="X344" s="279">
        <f>SUM(Y344,AJ344)</f>
        <v>0</v>
      </c>
      <c r="Y344" s="51">
        <f>SUM(Z344:AI344)</f>
        <v>0</v>
      </c>
      <c r="Z344" s="115"/>
      <c r="AA344" s="74"/>
      <c r="AB344" s="115"/>
      <c r="AC344" s="74"/>
      <c r="AD344" s="74"/>
      <c r="AE344" s="74"/>
      <c r="AF344" s="74"/>
      <c r="AG344" s="74"/>
      <c r="AH344" s="74"/>
      <c r="AI344" s="76"/>
      <c r="AJ344" s="138">
        <f t="shared" ref="AJ344:AJ347" si="48">SUM(AK344:AP344)</f>
        <v>0</v>
      </c>
      <c r="AK344" s="115"/>
      <c r="AL344" s="74"/>
      <c r="AM344" s="74"/>
      <c r="AN344" s="74"/>
      <c r="AO344" s="116"/>
      <c r="AP344" s="1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c r="FM344" s="16"/>
      <c r="FN344" s="16"/>
      <c r="FO344" s="16"/>
      <c r="FP344" s="16"/>
      <c r="FQ344" s="16"/>
      <c r="FR344" s="16"/>
      <c r="FS344" s="16"/>
      <c r="FT344" s="16"/>
      <c r="FU344" s="16"/>
    </row>
    <row r="345" spans="1:177" s="15" customFormat="1" ht="19.5" customHeight="1" x14ac:dyDescent="0.25">
      <c r="A345" s="75" t="s">
        <v>19</v>
      </c>
      <c r="B345" s="70"/>
      <c r="C345" s="86">
        <v>932</v>
      </c>
      <c r="D345" s="87"/>
      <c r="E345" s="246">
        <f t="shared" si="34"/>
        <v>0</v>
      </c>
      <c r="F345" s="263">
        <f>SUM(G345:P345)</f>
        <v>0</v>
      </c>
      <c r="G345" s="115"/>
      <c r="H345" s="74"/>
      <c r="I345" s="115"/>
      <c r="J345" s="74"/>
      <c r="K345" s="74"/>
      <c r="L345" s="74"/>
      <c r="M345" s="74"/>
      <c r="N345" s="74"/>
      <c r="O345" s="74"/>
      <c r="P345" s="76"/>
      <c r="Q345" s="262">
        <f t="shared" si="47"/>
        <v>0</v>
      </c>
      <c r="R345" s="115"/>
      <c r="S345" s="74"/>
      <c r="T345" s="74"/>
      <c r="U345" s="74"/>
      <c r="V345" s="74"/>
      <c r="W345" s="74"/>
      <c r="X345" s="279">
        <f>SUM(Y345,AJ345)</f>
        <v>0</v>
      </c>
      <c r="Y345" s="51">
        <f>SUM(Z345:AI345)</f>
        <v>0</v>
      </c>
      <c r="Z345" s="115"/>
      <c r="AA345" s="74"/>
      <c r="AB345" s="115"/>
      <c r="AC345" s="74"/>
      <c r="AD345" s="74"/>
      <c r="AE345" s="74"/>
      <c r="AF345" s="74"/>
      <c r="AG345" s="74"/>
      <c r="AH345" s="74"/>
      <c r="AI345" s="76"/>
      <c r="AJ345" s="138">
        <f t="shared" si="48"/>
        <v>0</v>
      </c>
      <c r="AK345" s="115"/>
      <c r="AL345" s="74"/>
      <c r="AM345" s="74"/>
      <c r="AN345" s="74"/>
      <c r="AO345" s="116"/>
      <c r="AP345" s="1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c r="EZ345" s="16"/>
      <c r="FA345" s="16"/>
      <c r="FB345" s="16"/>
      <c r="FC345" s="16"/>
      <c r="FD345" s="16"/>
      <c r="FE345" s="16"/>
      <c r="FF345" s="16"/>
      <c r="FG345" s="16"/>
      <c r="FH345" s="16"/>
      <c r="FI345" s="16"/>
      <c r="FJ345" s="16"/>
      <c r="FK345" s="16"/>
      <c r="FL345" s="16"/>
      <c r="FM345" s="16"/>
      <c r="FN345" s="16"/>
      <c r="FO345" s="16"/>
      <c r="FP345" s="16"/>
      <c r="FQ345" s="16"/>
      <c r="FR345" s="16"/>
      <c r="FS345" s="16"/>
      <c r="FT345" s="16"/>
      <c r="FU345" s="16"/>
    </row>
    <row r="346" spans="1:177" s="15" customFormat="1" ht="19.5" customHeight="1" x14ac:dyDescent="0.25">
      <c r="A346" s="75" t="s">
        <v>598</v>
      </c>
      <c r="B346" s="70"/>
      <c r="C346" s="86">
        <v>933</v>
      </c>
      <c r="D346" s="87"/>
      <c r="E346" s="246">
        <f t="shared" si="34"/>
        <v>0</v>
      </c>
      <c r="F346" s="263">
        <f>SUM(G346:P346)</f>
        <v>0</v>
      </c>
      <c r="G346" s="115"/>
      <c r="H346" s="74"/>
      <c r="I346" s="115"/>
      <c r="J346" s="74"/>
      <c r="K346" s="74"/>
      <c r="L346" s="74"/>
      <c r="M346" s="74"/>
      <c r="N346" s="74"/>
      <c r="O346" s="74"/>
      <c r="P346" s="76"/>
      <c r="Q346" s="262">
        <f t="shared" si="47"/>
        <v>0</v>
      </c>
      <c r="R346" s="115"/>
      <c r="S346" s="74"/>
      <c r="T346" s="74"/>
      <c r="U346" s="74"/>
      <c r="V346" s="74"/>
      <c r="W346" s="74"/>
      <c r="X346" s="279">
        <f>SUM(Y346,AJ346)</f>
        <v>0</v>
      </c>
      <c r="Y346" s="51">
        <f>SUM(Z346:AI346)</f>
        <v>0</v>
      </c>
      <c r="Z346" s="115"/>
      <c r="AA346" s="74"/>
      <c r="AB346" s="115"/>
      <c r="AC346" s="74"/>
      <c r="AD346" s="74"/>
      <c r="AE346" s="74"/>
      <c r="AF346" s="74"/>
      <c r="AG346" s="74"/>
      <c r="AH346" s="74"/>
      <c r="AI346" s="76"/>
      <c r="AJ346" s="138">
        <f t="shared" si="48"/>
        <v>0</v>
      </c>
      <c r="AK346" s="115"/>
      <c r="AL346" s="74"/>
      <c r="AM346" s="74"/>
      <c r="AN346" s="74"/>
      <c r="AO346" s="116"/>
      <c r="AP346" s="1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c r="EZ346" s="16"/>
      <c r="FA346" s="16"/>
      <c r="FB346" s="16"/>
      <c r="FC346" s="16"/>
      <c r="FD346" s="16"/>
      <c r="FE346" s="16"/>
      <c r="FF346" s="16"/>
      <c r="FG346" s="16"/>
      <c r="FH346" s="16"/>
      <c r="FI346" s="16"/>
      <c r="FJ346" s="16"/>
      <c r="FK346" s="16"/>
      <c r="FL346" s="16"/>
      <c r="FM346" s="16"/>
      <c r="FN346" s="16"/>
      <c r="FO346" s="16"/>
      <c r="FP346" s="16"/>
      <c r="FQ346" s="16"/>
      <c r="FR346" s="16"/>
      <c r="FS346" s="16"/>
      <c r="FT346" s="16"/>
      <c r="FU346" s="16"/>
    </row>
    <row r="347" spans="1:177" s="15" customFormat="1" ht="19.5" customHeight="1" x14ac:dyDescent="0.25">
      <c r="A347" s="75" t="s">
        <v>599</v>
      </c>
      <c r="B347" s="70"/>
      <c r="C347" s="86">
        <v>933</v>
      </c>
      <c r="D347" s="87"/>
      <c r="E347" s="246">
        <f t="shared" si="34"/>
        <v>0</v>
      </c>
      <c r="F347" s="263">
        <f>SUM(G347:P347)</f>
        <v>0</v>
      </c>
      <c r="G347" s="115"/>
      <c r="H347" s="74"/>
      <c r="I347" s="115"/>
      <c r="J347" s="74"/>
      <c r="K347" s="74"/>
      <c r="L347" s="74"/>
      <c r="M347" s="74"/>
      <c r="N347" s="74"/>
      <c r="O347" s="74"/>
      <c r="P347" s="76"/>
      <c r="Q347" s="262">
        <f t="shared" si="47"/>
        <v>0</v>
      </c>
      <c r="R347" s="115"/>
      <c r="S347" s="74"/>
      <c r="T347" s="74"/>
      <c r="U347" s="74"/>
      <c r="V347" s="74"/>
      <c r="W347" s="74"/>
      <c r="X347" s="279">
        <f>SUM(Y347,AJ347)</f>
        <v>0</v>
      </c>
      <c r="Y347" s="51">
        <f>SUM(Z347:AI347)</f>
        <v>0</v>
      </c>
      <c r="Z347" s="115"/>
      <c r="AA347" s="74"/>
      <c r="AB347" s="115"/>
      <c r="AC347" s="74"/>
      <c r="AD347" s="74"/>
      <c r="AE347" s="74"/>
      <c r="AF347" s="74"/>
      <c r="AG347" s="74"/>
      <c r="AH347" s="74"/>
      <c r="AI347" s="76"/>
      <c r="AJ347" s="138">
        <f t="shared" si="48"/>
        <v>0</v>
      </c>
      <c r="AK347" s="115"/>
      <c r="AL347" s="74"/>
      <c r="AM347" s="74"/>
      <c r="AN347" s="74"/>
      <c r="AO347" s="116"/>
      <c r="AP347" s="1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c r="EZ347" s="16"/>
      <c r="FA347" s="16"/>
      <c r="FB347" s="16"/>
      <c r="FC347" s="16"/>
      <c r="FD347" s="16"/>
      <c r="FE347" s="16"/>
      <c r="FF347" s="16"/>
      <c r="FG347" s="16"/>
      <c r="FH347" s="16"/>
      <c r="FI347" s="16"/>
      <c r="FJ347" s="16"/>
      <c r="FK347" s="16"/>
      <c r="FL347" s="16"/>
      <c r="FM347" s="16"/>
      <c r="FN347" s="16"/>
      <c r="FO347" s="16"/>
      <c r="FP347" s="16"/>
      <c r="FQ347" s="16"/>
      <c r="FR347" s="16"/>
      <c r="FS347" s="16"/>
      <c r="FT347" s="16"/>
      <c r="FU347" s="16"/>
    </row>
    <row r="348" spans="1:177" s="17" customFormat="1" ht="33.75" customHeight="1" x14ac:dyDescent="0.25">
      <c r="A348" s="256" t="s">
        <v>533</v>
      </c>
      <c r="B348" s="248">
        <v>224</v>
      </c>
      <c r="C348" s="248"/>
      <c r="D348" s="249"/>
      <c r="E348" s="245">
        <f>SUM(E349)</f>
        <v>0</v>
      </c>
      <c r="F348" s="252">
        <f>SUM(F349)</f>
        <v>0</v>
      </c>
      <c r="G348" s="252">
        <f t="shared" ref="G348:N348" si="49">SUM(G349)</f>
        <v>0</v>
      </c>
      <c r="H348" s="253">
        <f t="shared" si="49"/>
        <v>0</v>
      </c>
      <c r="I348" s="252">
        <f t="shared" si="49"/>
        <v>0</v>
      </c>
      <c r="J348" s="253">
        <f t="shared" ref="J348" si="50">SUM(J349)</f>
        <v>0</v>
      </c>
      <c r="K348" s="253">
        <f t="shared" si="49"/>
        <v>0</v>
      </c>
      <c r="L348" s="253">
        <f t="shared" si="49"/>
        <v>0</v>
      </c>
      <c r="M348" s="253">
        <f t="shared" si="49"/>
        <v>0</v>
      </c>
      <c r="N348" s="253">
        <f t="shared" si="49"/>
        <v>0</v>
      </c>
      <c r="O348" s="253">
        <f t="shared" ref="O348:Y348" si="51">SUM(O349)</f>
        <v>0</v>
      </c>
      <c r="P348" s="254">
        <f t="shared" si="51"/>
        <v>0</v>
      </c>
      <c r="Q348" s="251">
        <f t="shared" si="51"/>
        <v>0</v>
      </c>
      <c r="R348" s="252">
        <f t="shared" si="51"/>
        <v>0</v>
      </c>
      <c r="S348" s="253">
        <f t="shared" si="51"/>
        <v>0</v>
      </c>
      <c r="T348" s="253">
        <f t="shared" si="51"/>
        <v>0</v>
      </c>
      <c r="U348" s="253">
        <f t="shared" si="51"/>
        <v>0</v>
      </c>
      <c r="V348" s="253">
        <f t="shared" si="51"/>
        <v>0</v>
      </c>
      <c r="W348" s="253">
        <f t="shared" si="51"/>
        <v>0</v>
      </c>
      <c r="X348" s="170">
        <f t="shared" si="51"/>
        <v>0</v>
      </c>
      <c r="Y348" s="113">
        <f t="shared" si="51"/>
        <v>0</v>
      </c>
      <c r="Z348" s="117">
        <f t="shared" ref="Z348:AG348" si="52">SUM(Z349)</f>
        <v>0</v>
      </c>
      <c r="AA348" s="113">
        <f t="shared" si="52"/>
        <v>0</v>
      </c>
      <c r="AB348" s="117">
        <f t="shared" si="52"/>
        <v>0</v>
      </c>
      <c r="AC348" s="113">
        <f t="shared" ref="AC348" si="53">SUM(AC349)</f>
        <v>0</v>
      </c>
      <c r="AD348" s="113">
        <f t="shared" si="52"/>
        <v>0</v>
      </c>
      <c r="AE348" s="113">
        <f t="shared" si="52"/>
        <v>0</v>
      </c>
      <c r="AF348" s="113">
        <f t="shared" si="52"/>
        <v>0</v>
      </c>
      <c r="AG348" s="113">
        <f t="shared" si="52"/>
        <v>0</v>
      </c>
      <c r="AH348" s="113">
        <f t="shared" ref="AH348:AP348" si="54">SUM(AH349)</f>
        <v>0</v>
      </c>
      <c r="AI348" s="112">
        <f t="shared" si="54"/>
        <v>0</v>
      </c>
      <c r="AJ348" s="111">
        <f t="shared" si="54"/>
        <v>0</v>
      </c>
      <c r="AK348" s="117">
        <f t="shared" si="54"/>
        <v>0</v>
      </c>
      <c r="AL348" s="113">
        <f t="shared" si="54"/>
        <v>0</v>
      </c>
      <c r="AM348" s="113">
        <f t="shared" si="54"/>
        <v>0</v>
      </c>
      <c r="AN348" s="113">
        <f t="shared" si="54"/>
        <v>0</v>
      </c>
      <c r="AO348" s="180">
        <f t="shared" si="54"/>
        <v>0</v>
      </c>
      <c r="AP348" s="180">
        <f t="shared" si="54"/>
        <v>0</v>
      </c>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c r="DV348" s="40"/>
      <c r="DW348" s="40"/>
      <c r="DX348" s="40"/>
      <c r="DY348" s="40"/>
      <c r="DZ348" s="40"/>
      <c r="EA348" s="40"/>
      <c r="EB348" s="40"/>
      <c r="EC348" s="40"/>
      <c r="ED348" s="40"/>
      <c r="EE348" s="40"/>
      <c r="EF348" s="40"/>
      <c r="EG348" s="40"/>
      <c r="EH348" s="40"/>
      <c r="EI348" s="40"/>
      <c r="EJ348" s="40"/>
      <c r="EK348" s="40"/>
      <c r="EL348" s="40"/>
      <c r="EM348" s="40"/>
      <c r="EN348" s="40"/>
      <c r="EO348" s="40"/>
      <c r="EP348" s="40"/>
      <c r="EQ348" s="40"/>
      <c r="ER348" s="40"/>
      <c r="ES348" s="40"/>
      <c r="ET348" s="40"/>
      <c r="EU348" s="40"/>
      <c r="EV348" s="40"/>
      <c r="EW348" s="40"/>
      <c r="EX348" s="40"/>
      <c r="EY348" s="40"/>
      <c r="EZ348" s="40"/>
      <c r="FA348" s="40"/>
      <c r="FB348" s="40"/>
      <c r="FC348" s="40"/>
      <c r="FD348" s="40"/>
      <c r="FE348" s="40"/>
      <c r="FF348" s="40"/>
      <c r="FG348" s="40"/>
      <c r="FH348" s="40"/>
      <c r="FI348" s="40"/>
      <c r="FJ348" s="40"/>
      <c r="FK348" s="40"/>
      <c r="FL348" s="40"/>
      <c r="FM348" s="40"/>
      <c r="FN348" s="40"/>
      <c r="FO348" s="40"/>
      <c r="FP348" s="40"/>
      <c r="FQ348" s="40"/>
      <c r="FR348" s="40"/>
      <c r="FS348" s="40"/>
      <c r="FT348" s="40"/>
      <c r="FU348" s="40"/>
    </row>
    <row r="349" spans="1:177" s="15" customFormat="1" ht="24.75" customHeight="1" x14ac:dyDescent="0.25">
      <c r="A349" s="75" t="s">
        <v>63</v>
      </c>
      <c r="B349" s="70"/>
      <c r="C349" s="86">
        <v>926</v>
      </c>
      <c r="D349" s="87"/>
      <c r="E349" s="246">
        <f t="shared" si="34"/>
        <v>0</v>
      </c>
      <c r="F349" s="263">
        <f>SUM(G349:P349)</f>
        <v>0</v>
      </c>
      <c r="G349" s="115"/>
      <c r="H349" s="74"/>
      <c r="I349" s="115"/>
      <c r="J349" s="74"/>
      <c r="K349" s="74"/>
      <c r="L349" s="74"/>
      <c r="M349" s="74"/>
      <c r="N349" s="74"/>
      <c r="O349" s="74"/>
      <c r="P349" s="76"/>
      <c r="Q349" s="262">
        <f t="shared" si="47"/>
        <v>0</v>
      </c>
      <c r="R349" s="115"/>
      <c r="S349" s="74"/>
      <c r="T349" s="74"/>
      <c r="U349" s="74"/>
      <c r="V349" s="74"/>
      <c r="W349" s="74"/>
      <c r="X349" s="279">
        <f>SUM(Y349,AJ349)</f>
        <v>0</v>
      </c>
      <c r="Y349" s="51">
        <f>SUM(Z349:AI349)</f>
        <v>0</v>
      </c>
      <c r="Z349" s="115"/>
      <c r="AA349" s="74"/>
      <c r="AB349" s="115"/>
      <c r="AC349" s="74"/>
      <c r="AD349" s="74"/>
      <c r="AE349" s="74"/>
      <c r="AF349" s="74"/>
      <c r="AG349" s="74"/>
      <c r="AH349" s="74"/>
      <c r="AI349" s="76"/>
      <c r="AJ349" s="138">
        <f>SUM(AK349:AP349)</f>
        <v>0</v>
      </c>
      <c r="AK349" s="115"/>
      <c r="AL349" s="74"/>
      <c r="AM349" s="74"/>
      <c r="AN349" s="74"/>
      <c r="AO349" s="116"/>
      <c r="AP349" s="1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c r="EZ349" s="16"/>
      <c r="FA349" s="16"/>
      <c r="FB349" s="16"/>
      <c r="FC349" s="16"/>
      <c r="FD349" s="16"/>
      <c r="FE349" s="16"/>
      <c r="FF349" s="16"/>
      <c r="FG349" s="16"/>
      <c r="FH349" s="16"/>
      <c r="FI349" s="16"/>
      <c r="FJ349" s="16"/>
      <c r="FK349" s="16"/>
      <c r="FL349" s="16"/>
      <c r="FM349" s="16"/>
      <c r="FN349" s="16"/>
      <c r="FO349" s="16"/>
      <c r="FP349" s="16"/>
      <c r="FQ349" s="16"/>
      <c r="FR349" s="16"/>
      <c r="FS349" s="16"/>
      <c r="FT349" s="16"/>
      <c r="FU349" s="16"/>
    </row>
    <row r="350" spans="1:177" s="17" customFormat="1" ht="33" customHeight="1" x14ac:dyDescent="0.25">
      <c r="A350" s="256" t="s">
        <v>536</v>
      </c>
      <c r="B350" s="248">
        <v>225</v>
      </c>
      <c r="C350" s="248"/>
      <c r="D350" s="249"/>
      <c r="E350" s="245">
        <f t="shared" ref="E350:AO350" si="55">SUM(E351:E354)</f>
        <v>0</v>
      </c>
      <c r="F350" s="252">
        <f t="shared" si="55"/>
        <v>0</v>
      </c>
      <c r="G350" s="252">
        <f t="shared" si="55"/>
        <v>0</v>
      </c>
      <c r="H350" s="253">
        <f t="shared" si="55"/>
        <v>0</v>
      </c>
      <c r="I350" s="252">
        <f t="shared" si="55"/>
        <v>0</v>
      </c>
      <c r="J350" s="253">
        <f t="shared" si="55"/>
        <v>0</v>
      </c>
      <c r="K350" s="253">
        <f t="shared" si="55"/>
        <v>0</v>
      </c>
      <c r="L350" s="253">
        <f t="shared" si="55"/>
        <v>0</v>
      </c>
      <c r="M350" s="253">
        <f t="shared" si="55"/>
        <v>0</v>
      </c>
      <c r="N350" s="253">
        <f t="shared" si="55"/>
        <v>0</v>
      </c>
      <c r="O350" s="253">
        <f t="shared" si="55"/>
        <v>0</v>
      </c>
      <c r="P350" s="254">
        <f t="shared" si="55"/>
        <v>0</v>
      </c>
      <c r="Q350" s="251">
        <f t="shared" si="55"/>
        <v>0</v>
      </c>
      <c r="R350" s="252">
        <f t="shared" si="55"/>
        <v>0</v>
      </c>
      <c r="S350" s="253">
        <f t="shared" si="55"/>
        <v>0</v>
      </c>
      <c r="T350" s="253">
        <f t="shared" ref="T350" si="56">SUM(T351:T354)</f>
        <v>0</v>
      </c>
      <c r="U350" s="253">
        <f t="shared" si="55"/>
        <v>0</v>
      </c>
      <c r="V350" s="253">
        <f t="shared" si="55"/>
        <v>0</v>
      </c>
      <c r="W350" s="253">
        <f t="shared" ref="W350" si="57">SUM(W351:W354)</f>
        <v>0</v>
      </c>
      <c r="X350" s="170">
        <f t="shared" si="55"/>
        <v>0</v>
      </c>
      <c r="Y350" s="113">
        <f t="shared" si="55"/>
        <v>0</v>
      </c>
      <c r="Z350" s="117">
        <f t="shared" si="55"/>
        <v>0</v>
      </c>
      <c r="AA350" s="113">
        <f t="shared" si="55"/>
        <v>0</v>
      </c>
      <c r="AB350" s="117">
        <f t="shared" si="55"/>
        <v>0</v>
      </c>
      <c r="AC350" s="113">
        <f t="shared" si="55"/>
        <v>0</v>
      </c>
      <c r="AD350" s="113">
        <f t="shared" si="55"/>
        <v>0</v>
      </c>
      <c r="AE350" s="113">
        <f t="shared" si="55"/>
        <v>0</v>
      </c>
      <c r="AF350" s="113">
        <f t="shared" si="55"/>
        <v>0</v>
      </c>
      <c r="AG350" s="113">
        <f t="shared" si="55"/>
        <v>0</v>
      </c>
      <c r="AH350" s="113">
        <f t="shared" si="55"/>
        <v>0</v>
      </c>
      <c r="AI350" s="112">
        <f t="shared" si="55"/>
        <v>0</v>
      </c>
      <c r="AJ350" s="111">
        <f t="shared" si="55"/>
        <v>0</v>
      </c>
      <c r="AK350" s="117">
        <f t="shared" si="55"/>
        <v>0</v>
      </c>
      <c r="AL350" s="113">
        <f t="shared" si="55"/>
        <v>0</v>
      </c>
      <c r="AM350" s="113">
        <f t="shared" ref="AM350" si="58">SUM(AM351:AM354)</f>
        <v>0</v>
      </c>
      <c r="AN350" s="113">
        <f t="shared" si="55"/>
        <v>0</v>
      </c>
      <c r="AO350" s="180">
        <f t="shared" si="55"/>
        <v>0</v>
      </c>
      <c r="AP350" s="180">
        <f t="shared" ref="AP350" si="59">SUM(AP351:AP354)</f>
        <v>0</v>
      </c>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c r="DV350" s="40"/>
      <c r="DW350" s="40"/>
      <c r="DX350" s="40"/>
      <c r="DY350" s="40"/>
      <c r="DZ350" s="40"/>
      <c r="EA350" s="40"/>
      <c r="EB350" s="40"/>
      <c r="EC350" s="40"/>
      <c r="ED350" s="40"/>
      <c r="EE350" s="40"/>
      <c r="EF350" s="40"/>
      <c r="EG350" s="40"/>
      <c r="EH350" s="40"/>
      <c r="EI350" s="40"/>
      <c r="EJ350" s="40"/>
      <c r="EK350" s="40"/>
      <c r="EL350" s="40"/>
      <c r="EM350" s="40"/>
      <c r="EN350" s="40"/>
      <c r="EO350" s="40"/>
      <c r="EP350" s="40"/>
      <c r="EQ350" s="40"/>
      <c r="ER350" s="40"/>
      <c r="ES350" s="40"/>
      <c r="ET350" s="40"/>
      <c r="EU350" s="40"/>
      <c r="EV350" s="40"/>
      <c r="EW350" s="40"/>
      <c r="EX350" s="40"/>
      <c r="EY350" s="40"/>
      <c r="EZ350" s="40"/>
      <c r="FA350" s="40"/>
      <c r="FB350" s="40"/>
      <c r="FC350" s="40"/>
      <c r="FD350" s="40"/>
      <c r="FE350" s="40"/>
      <c r="FF350" s="40"/>
      <c r="FG350" s="40"/>
      <c r="FH350" s="40"/>
      <c r="FI350" s="40"/>
      <c r="FJ350" s="40"/>
      <c r="FK350" s="40"/>
      <c r="FL350" s="40"/>
      <c r="FM350" s="40"/>
      <c r="FN350" s="40"/>
      <c r="FO350" s="40"/>
      <c r="FP350" s="40"/>
      <c r="FQ350" s="40"/>
      <c r="FR350" s="40"/>
      <c r="FS350" s="40"/>
      <c r="FT350" s="40"/>
      <c r="FU350" s="40"/>
    </row>
    <row r="351" spans="1:177" s="15" customFormat="1" ht="24.75" customHeight="1" x14ac:dyDescent="0.25">
      <c r="A351" s="75" t="s">
        <v>9</v>
      </c>
      <c r="B351" s="70"/>
      <c r="C351" s="86">
        <v>941</v>
      </c>
      <c r="D351" s="87"/>
      <c r="E351" s="246">
        <f t="shared" si="34"/>
        <v>0</v>
      </c>
      <c r="F351" s="263">
        <f>SUM(G351:P351)</f>
        <v>0</v>
      </c>
      <c r="G351" s="115"/>
      <c r="H351" s="74"/>
      <c r="I351" s="115"/>
      <c r="J351" s="74"/>
      <c r="K351" s="74"/>
      <c r="L351" s="74"/>
      <c r="M351" s="74"/>
      <c r="N351" s="74"/>
      <c r="O351" s="74"/>
      <c r="P351" s="76"/>
      <c r="Q351" s="262">
        <f t="shared" si="47"/>
        <v>0</v>
      </c>
      <c r="R351" s="115"/>
      <c r="S351" s="74"/>
      <c r="T351" s="74"/>
      <c r="U351" s="74"/>
      <c r="V351" s="74"/>
      <c r="W351" s="74"/>
      <c r="X351" s="279">
        <f>SUM(Y351,AJ351)</f>
        <v>0</v>
      </c>
      <c r="Y351" s="51">
        <f>SUM(Z351:AI351)</f>
        <v>0</v>
      </c>
      <c r="Z351" s="115">
        <f t="shared" ref="Z351:Z354" si="60">G351</f>
        <v>0</v>
      </c>
      <c r="AA351" s="74">
        <f t="shared" ref="AA351:AA354" si="61">H351</f>
        <v>0</v>
      </c>
      <c r="AB351" s="115">
        <f t="shared" ref="AB351:AB354" si="62">I351</f>
        <v>0</v>
      </c>
      <c r="AC351" s="74">
        <f t="shared" ref="AC351:AC354" si="63">J351</f>
        <v>0</v>
      </c>
      <c r="AD351" s="74">
        <f t="shared" ref="AD351:AD354" si="64">K351</f>
        <v>0</v>
      </c>
      <c r="AE351" s="74">
        <f t="shared" ref="AE351:AE354" si="65">L351</f>
        <v>0</v>
      </c>
      <c r="AF351" s="74">
        <f t="shared" ref="AF351:AF354" si="66">M351</f>
        <v>0</v>
      </c>
      <c r="AG351" s="74">
        <f t="shared" ref="AG351:AG354" si="67">N351</f>
        <v>0</v>
      </c>
      <c r="AH351" s="74">
        <f t="shared" ref="AH351:AH354" si="68">O351</f>
        <v>0</v>
      </c>
      <c r="AI351" s="76">
        <f t="shared" ref="AI351:AI354" si="69">P351</f>
        <v>0</v>
      </c>
      <c r="AJ351" s="138">
        <f t="shared" ref="AJ351:AJ354" si="70">SUM(AK351:AP351)</f>
        <v>0</v>
      </c>
      <c r="AK351" s="115">
        <f t="shared" ref="AK351:AP351" si="71">R351</f>
        <v>0</v>
      </c>
      <c r="AL351" s="115">
        <f t="shared" si="71"/>
        <v>0</v>
      </c>
      <c r="AM351" s="115">
        <f t="shared" si="71"/>
        <v>0</v>
      </c>
      <c r="AN351" s="115">
        <f t="shared" si="71"/>
        <v>0</v>
      </c>
      <c r="AO351" s="115">
        <f t="shared" si="71"/>
        <v>0</v>
      </c>
      <c r="AP351" s="115">
        <f t="shared" si="71"/>
        <v>0</v>
      </c>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c r="ES351" s="16"/>
      <c r="ET351" s="16"/>
      <c r="EU351" s="16"/>
      <c r="EV351" s="16"/>
      <c r="EW351" s="16"/>
      <c r="EX351" s="16"/>
      <c r="EY351" s="16"/>
      <c r="EZ351" s="16"/>
      <c r="FA351" s="16"/>
      <c r="FB351" s="16"/>
      <c r="FC351" s="16"/>
      <c r="FD351" s="16"/>
      <c r="FE351" s="16"/>
      <c r="FF351" s="16"/>
      <c r="FG351" s="16"/>
      <c r="FH351" s="16"/>
      <c r="FI351" s="16"/>
      <c r="FJ351" s="16"/>
      <c r="FK351" s="16"/>
      <c r="FL351" s="16"/>
      <c r="FM351" s="16"/>
      <c r="FN351" s="16"/>
      <c r="FO351" s="16"/>
      <c r="FP351" s="16"/>
      <c r="FQ351" s="16"/>
      <c r="FR351" s="16"/>
      <c r="FS351" s="16"/>
      <c r="FT351" s="16"/>
      <c r="FU351" s="16"/>
    </row>
    <row r="352" spans="1:177" s="15" customFormat="1" ht="21" customHeight="1" x14ac:dyDescent="0.25">
      <c r="A352" s="75" t="s">
        <v>6</v>
      </c>
      <c r="B352" s="70"/>
      <c r="C352" s="86">
        <v>942</v>
      </c>
      <c r="D352" s="87"/>
      <c r="E352" s="246">
        <f t="shared" si="34"/>
        <v>0</v>
      </c>
      <c r="F352" s="263">
        <f>SUM(G352:P352)</f>
        <v>0</v>
      </c>
      <c r="G352" s="115"/>
      <c r="H352" s="74"/>
      <c r="I352" s="115"/>
      <c r="J352" s="74"/>
      <c r="K352" s="74"/>
      <c r="L352" s="74"/>
      <c r="M352" s="74"/>
      <c r="N352" s="74"/>
      <c r="O352" s="74"/>
      <c r="P352" s="76"/>
      <c r="Q352" s="262">
        <f t="shared" si="47"/>
        <v>0</v>
      </c>
      <c r="R352" s="115"/>
      <c r="S352" s="74"/>
      <c r="T352" s="74"/>
      <c r="U352" s="74"/>
      <c r="V352" s="74"/>
      <c r="W352" s="74"/>
      <c r="X352" s="279">
        <f>SUM(Y352,AJ352)</f>
        <v>0</v>
      </c>
      <c r="Y352" s="51">
        <f>SUM(Z352:AI352)</f>
        <v>0</v>
      </c>
      <c r="Z352" s="115">
        <f t="shared" si="60"/>
        <v>0</v>
      </c>
      <c r="AA352" s="74">
        <f t="shared" si="61"/>
        <v>0</v>
      </c>
      <c r="AB352" s="115">
        <f t="shared" si="62"/>
        <v>0</v>
      </c>
      <c r="AC352" s="74">
        <f t="shared" si="63"/>
        <v>0</v>
      </c>
      <c r="AD352" s="74">
        <f t="shared" si="64"/>
        <v>0</v>
      </c>
      <c r="AE352" s="74">
        <f t="shared" si="65"/>
        <v>0</v>
      </c>
      <c r="AF352" s="74">
        <f t="shared" si="66"/>
        <v>0</v>
      </c>
      <c r="AG352" s="74">
        <f t="shared" si="67"/>
        <v>0</v>
      </c>
      <c r="AH352" s="74">
        <f t="shared" si="68"/>
        <v>0</v>
      </c>
      <c r="AI352" s="76">
        <f t="shared" si="69"/>
        <v>0</v>
      </c>
      <c r="AJ352" s="138">
        <f t="shared" si="70"/>
        <v>0</v>
      </c>
      <c r="AK352" s="115">
        <f t="shared" ref="AK352:AK354" si="72">R352</f>
        <v>0</v>
      </c>
      <c r="AL352" s="115">
        <f t="shared" ref="AL352:AM354" si="73">S352</f>
        <v>0</v>
      </c>
      <c r="AM352" s="115">
        <f t="shared" si="73"/>
        <v>0</v>
      </c>
      <c r="AN352" s="115">
        <f t="shared" ref="AN352:AN354" si="74">U352</f>
        <v>0</v>
      </c>
      <c r="AO352" s="115">
        <f t="shared" ref="AO352:AP354" si="75">V352</f>
        <v>0</v>
      </c>
      <c r="AP352" s="115">
        <f t="shared" si="75"/>
        <v>0</v>
      </c>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c r="EZ352" s="16"/>
      <c r="FA352" s="16"/>
      <c r="FB352" s="16"/>
      <c r="FC352" s="16"/>
      <c r="FD352" s="16"/>
      <c r="FE352" s="16"/>
      <c r="FF352" s="16"/>
      <c r="FG352" s="16"/>
      <c r="FH352" s="16"/>
      <c r="FI352" s="16"/>
      <c r="FJ352" s="16"/>
      <c r="FK352" s="16"/>
      <c r="FL352" s="16"/>
      <c r="FM352" s="16"/>
      <c r="FN352" s="16"/>
      <c r="FO352" s="16"/>
      <c r="FP352" s="16"/>
      <c r="FQ352" s="16"/>
      <c r="FR352" s="16"/>
      <c r="FS352" s="16"/>
      <c r="FT352" s="16"/>
      <c r="FU352" s="16"/>
    </row>
    <row r="353" spans="1:177" s="15" customFormat="1" ht="21" customHeight="1" x14ac:dyDescent="0.25">
      <c r="A353" s="75" t="s">
        <v>68</v>
      </c>
      <c r="B353" s="70"/>
      <c r="C353" s="86">
        <v>943</v>
      </c>
      <c r="D353" s="87"/>
      <c r="E353" s="246">
        <f t="shared" si="34"/>
        <v>0</v>
      </c>
      <c r="F353" s="263">
        <f>SUM(G353:P353)</f>
        <v>0</v>
      </c>
      <c r="G353" s="115"/>
      <c r="H353" s="74"/>
      <c r="I353" s="115"/>
      <c r="J353" s="74"/>
      <c r="K353" s="74"/>
      <c r="L353" s="74"/>
      <c r="M353" s="74"/>
      <c r="N353" s="74"/>
      <c r="O353" s="74"/>
      <c r="P353" s="76"/>
      <c r="Q353" s="262">
        <f t="shared" si="47"/>
        <v>0</v>
      </c>
      <c r="R353" s="115"/>
      <c r="S353" s="74"/>
      <c r="T353" s="74"/>
      <c r="U353" s="74"/>
      <c r="V353" s="74"/>
      <c r="W353" s="74"/>
      <c r="X353" s="279">
        <f>SUM(Y353,AJ353)</f>
        <v>0</v>
      </c>
      <c r="Y353" s="51">
        <f>SUM(Z353:AI353)</f>
        <v>0</v>
      </c>
      <c r="Z353" s="115">
        <f t="shared" si="60"/>
        <v>0</v>
      </c>
      <c r="AA353" s="74">
        <f t="shared" si="61"/>
        <v>0</v>
      </c>
      <c r="AB353" s="115">
        <f t="shared" si="62"/>
        <v>0</v>
      </c>
      <c r="AC353" s="74">
        <f t="shared" si="63"/>
        <v>0</v>
      </c>
      <c r="AD353" s="74">
        <f t="shared" si="64"/>
        <v>0</v>
      </c>
      <c r="AE353" s="74">
        <f t="shared" si="65"/>
        <v>0</v>
      </c>
      <c r="AF353" s="74">
        <f t="shared" si="66"/>
        <v>0</v>
      </c>
      <c r="AG353" s="74">
        <f t="shared" si="67"/>
        <v>0</v>
      </c>
      <c r="AH353" s="74">
        <f t="shared" si="68"/>
        <v>0</v>
      </c>
      <c r="AI353" s="76">
        <f t="shared" si="69"/>
        <v>0</v>
      </c>
      <c r="AJ353" s="138">
        <f t="shared" si="70"/>
        <v>0</v>
      </c>
      <c r="AK353" s="115">
        <f t="shared" si="72"/>
        <v>0</v>
      </c>
      <c r="AL353" s="115">
        <f t="shared" si="73"/>
        <v>0</v>
      </c>
      <c r="AM353" s="115">
        <f t="shared" si="73"/>
        <v>0</v>
      </c>
      <c r="AN353" s="115">
        <f t="shared" si="74"/>
        <v>0</v>
      </c>
      <c r="AO353" s="115">
        <f t="shared" si="75"/>
        <v>0</v>
      </c>
      <c r="AP353" s="115">
        <f t="shared" si="75"/>
        <v>0</v>
      </c>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c r="EZ353" s="16"/>
      <c r="FA353" s="16"/>
      <c r="FB353" s="16"/>
      <c r="FC353" s="16"/>
      <c r="FD353" s="16"/>
      <c r="FE353" s="16"/>
      <c r="FF353" s="16"/>
      <c r="FG353" s="16"/>
      <c r="FH353" s="16"/>
      <c r="FI353" s="16"/>
      <c r="FJ353" s="16"/>
      <c r="FK353" s="16"/>
      <c r="FL353" s="16"/>
      <c r="FM353" s="16"/>
      <c r="FN353" s="16"/>
      <c r="FO353" s="16"/>
      <c r="FP353" s="16"/>
      <c r="FQ353" s="16"/>
      <c r="FR353" s="16"/>
      <c r="FS353" s="16"/>
      <c r="FT353" s="16"/>
      <c r="FU353" s="16"/>
    </row>
    <row r="354" spans="1:177" s="15" customFormat="1" ht="21" customHeight="1" x14ac:dyDescent="0.25">
      <c r="A354" s="75" t="s">
        <v>13</v>
      </c>
      <c r="B354" s="70"/>
      <c r="C354" s="86">
        <v>947</v>
      </c>
      <c r="D354" s="87"/>
      <c r="E354" s="246">
        <f t="shared" si="34"/>
        <v>0</v>
      </c>
      <c r="F354" s="263">
        <f>SUM(G354:P354)</f>
        <v>0</v>
      </c>
      <c r="G354" s="115"/>
      <c r="H354" s="74"/>
      <c r="I354" s="115"/>
      <c r="J354" s="74">
        <f>'Раб.таблица 2022'!N377</f>
        <v>0</v>
      </c>
      <c r="K354" s="74"/>
      <c r="L354" s="74"/>
      <c r="M354" s="74"/>
      <c r="N354" s="74"/>
      <c r="O354" s="74"/>
      <c r="P354" s="76"/>
      <c r="Q354" s="262">
        <f t="shared" si="47"/>
        <v>0</v>
      </c>
      <c r="R354" s="115"/>
      <c r="S354" s="74"/>
      <c r="T354" s="74"/>
      <c r="U354" s="74"/>
      <c r="V354" s="74"/>
      <c r="W354" s="74"/>
      <c r="X354" s="279">
        <f>SUM(Y354,AJ354)</f>
        <v>0</v>
      </c>
      <c r="Y354" s="51">
        <f>SUM(Z354:AI354)</f>
        <v>0</v>
      </c>
      <c r="Z354" s="115">
        <f t="shared" si="60"/>
        <v>0</v>
      </c>
      <c r="AA354" s="74">
        <f t="shared" si="61"/>
        <v>0</v>
      </c>
      <c r="AB354" s="115">
        <f t="shared" si="62"/>
        <v>0</v>
      </c>
      <c r="AC354" s="74">
        <f t="shared" si="63"/>
        <v>0</v>
      </c>
      <c r="AD354" s="74">
        <f t="shared" si="64"/>
        <v>0</v>
      </c>
      <c r="AE354" s="74">
        <f t="shared" si="65"/>
        <v>0</v>
      </c>
      <c r="AF354" s="74">
        <f t="shared" si="66"/>
        <v>0</v>
      </c>
      <c r="AG354" s="74">
        <f t="shared" si="67"/>
        <v>0</v>
      </c>
      <c r="AH354" s="74">
        <f t="shared" si="68"/>
        <v>0</v>
      </c>
      <c r="AI354" s="76">
        <f t="shared" si="69"/>
        <v>0</v>
      </c>
      <c r="AJ354" s="138">
        <f t="shared" si="70"/>
        <v>0</v>
      </c>
      <c r="AK354" s="115">
        <f t="shared" si="72"/>
        <v>0</v>
      </c>
      <c r="AL354" s="115">
        <f t="shared" si="73"/>
        <v>0</v>
      </c>
      <c r="AM354" s="115">
        <f t="shared" si="73"/>
        <v>0</v>
      </c>
      <c r="AN354" s="115">
        <f t="shared" si="74"/>
        <v>0</v>
      </c>
      <c r="AO354" s="115">
        <f t="shared" si="75"/>
        <v>0</v>
      </c>
      <c r="AP354" s="115">
        <f t="shared" si="75"/>
        <v>0</v>
      </c>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c r="ES354" s="16"/>
      <c r="ET354" s="16"/>
      <c r="EU354" s="16"/>
      <c r="EV354" s="16"/>
      <c r="EW354" s="16"/>
      <c r="EX354" s="16"/>
      <c r="EY354" s="16"/>
      <c r="EZ354" s="16"/>
      <c r="FA354" s="16"/>
      <c r="FB354" s="16"/>
      <c r="FC354" s="16"/>
      <c r="FD354" s="16"/>
      <c r="FE354" s="16"/>
      <c r="FF354" s="16"/>
      <c r="FG354" s="16"/>
      <c r="FH354" s="16"/>
      <c r="FI354" s="16"/>
      <c r="FJ354" s="16"/>
      <c r="FK354" s="16"/>
      <c r="FL354" s="16"/>
      <c r="FM354" s="16"/>
      <c r="FN354" s="16"/>
      <c r="FO354" s="16"/>
      <c r="FP354" s="16"/>
      <c r="FQ354" s="16"/>
      <c r="FR354" s="16"/>
      <c r="FS354" s="16"/>
      <c r="FT354" s="16"/>
      <c r="FU354" s="16"/>
    </row>
    <row r="355" spans="1:177" s="17" customFormat="1" ht="22.5" customHeight="1" x14ac:dyDescent="0.25">
      <c r="A355" s="247" t="s">
        <v>543</v>
      </c>
      <c r="B355" s="248">
        <v>226</v>
      </c>
      <c r="C355" s="248"/>
      <c r="D355" s="249"/>
      <c r="E355" s="245">
        <f>SUM(E356:E365)</f>
        <v>114900</v>
      </c>
      <c r="F355" s="252">
        <f>SUM(F356:F365)</f>
        <v>114900</v>
      </c>
      <c r="G355" s="252">
        <f>SUM(G356:G365)</f>
        <v>0</v>
      </c>
      <c r="H355" s="253">
        <f t="shared" ref="H355:AO355" si="76">SUM(H356:H365)</f>
        <v>0</v>
      </c>
      <c r="I355" s="252">
        <f>SUM(I356:I365)</f>
        <v>0</v>
      </c>
      <c r="J355" s="253">
        <f t="shared" si="76"/>
        <v>0</v>
      </c>
      <c r="K355" s="253">
        <f t="shared" si="76"/>
        <v>114900</v>
      </c>
      <c r="L355" s="253">
        <f t="shared" si="76"/>
        <v>0</v>
      </c>
      <c r="M355" s="253">
        <f t="shared" si="76"/>
        <v>0</v>
      </c>
      <c r="N355" s="253">
        <f t="shared" si="76"/>
        <v>0</v>
      </c>
      <c r="O355" s="253">
        <f t="shared" si="76"/>
        <v>0</v>
      </c>
      <c r="P355" s="254">
        <f t="shared" si="76"/>
        <v>0</v>
      </c>
      <c r="Q355" s="251">
        <f t="shared" si="76"/>
        <v>0</v>
      </c>
      <c r="R355" s="252">
        <f t="shared" si="76"/>
        <v>0</v>
      </c>
      <c r="S355" s="253">
        <f t="shared" si="76"/>
        <v>0</v>
      </c>
      <c r="T355" s="253"/>
      <c r="U355" s="253">
        <f t="shared" si="76"/>
        <v>0</v>
      </c>
      <c r="V355" s="253">
        <f t="shared" si="76"/>
        <v>0</v>
      </c>
      <c r="W355" s="253">
        <f t="shared" ref="W355" si="77">SUM(W356:W365)</f>
        <v>0</v>
      </c>
      <c r="X355" s="170">
        <f t="shared" si="76"/>
        <v>114900</v>
      </c>
      <c r="Y355" s="113">
        <f t="shared" si="76"/>
        <v>114900</v>
      </c>
      <c r="Z355" s="117">
        <f t="shared" si="76"/>
        <v>0</v>
      </c>
      <c r="AA355" s="113">
        <f t="shared" si="76"/>
        <v>0</v>
      </c>
      <c r="AB355" s="117">
        <f t="shared" si="76"/>
        <v>0</v>
      </c>
      <c r="AC355" s="113">
        <f t="shared" si="76"/>
        <v>0</v>
      </c>
      <c r="AD355" s="113">
        <f t="shared" si="76"/>
        <v>114900</v>
      </c>
      <c r="AE355" s="113">
        <f t="shared" si="76"/>
        <v>0</v>
      </c>
      <c r="AF355" s="113">
        <f t="shared" si="76"/>
        <v>0</v>
      </c>
      <c r="AG355" s="113">
        <f t="shared" si="76"/>
        <v>0</v>
      </c>
      <c r="AH355" s="113">
        <f t="shared" si="76"/>
        <v>0</v>
      </c>
      <c r="AI355" s="112">
        <f t="shared" si="76"/>
        <v>0</v>
      </c>
      <c r="AJ355" s="111">
        <f t="shared" si="76"/>
        <v>0</v>
      </c>
      <c r="AK355" s="117">
        <f t="shared" si="76"/>
        <v>0</v>
      </c>
      <c r="AL355" s="113">
        <f t="shared" si="76"/>
        <v>0</v>
      </c>
      <c r="AM355" s="113">
        <f t="shared" ref="AM355" si="78">SUM(AM356:AM365)</f>
        <v>0</v>
      </c>
      <c r="AN355" s="113">
        <f t="shared" si="76"/>
        <v>0</v>
      </c>
      <c r="AO355" s="180">
        <f t="shared" si="76"/>
        <v>0</v>
      </c>
      <c r="AP355" s="180">
        <f t="shared" ref="AP355" si="79">SUM(AP356:AP365)</f>
        <v>0</v>
      </c>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c r="DV355" s="40"/>
      <c r="DW355" s="40"/>
      <c r="DX355" s="40"/>
      <c r="DY355" s="40"/>
      <c r="DZ355" s="40"/>
      <c r="EA355" s="40"/>
      <c r="EB355" s="40"/>
      <c r="EC355" s="40"/>
      <c r="ED355" s="40"/>
      <c r="EE355" s="40"/>
      <c r="EF355" s="40"/>
      <c r="EG355" s="40"/>
      <c r="EH355" s="40"/>
      <c r="EI355" s="40"/>
      <c r="EJ355" s="40"/>
      <c r="EK355" s="40"/>
      <c r="EL355" s="40"/>
      <c r="EM355" s="40"/>
      <c r="EN355" s="40"/>
      <c r="EO355" s="40"/>
      <c r="EP355" s="40"/>
      <c r="EQ355" s="40"/>
      <c r="ER355" s="40"/>
      <c r="ES355" s="40"/>
      <c r="ET355" s="40"/>
      <c r="EU355" s="40"/>
      <c r="EV355" s="40"/>
      <c r="EW355" s="40"/>
      <c r="EX355" s="40"/>
      <c r="EY355" s="40"/>
      <c r="EZ355" s="40"/>
      <c r="FA355" s="40"/>
      <c r="FB355" s="40"/>
      <c r="FC355" s="40"/>
      <c r="FD355" s="40"/>
      <c r="FE355" s="40"/>
      <c r="FF355" s="40"/>
      <c r="FG355" s="40"/>
      <c r="FH355" s="40"/>
      <c r="FI355" s="40"/>
      <c r="FJ355" s="40"/>
      <c r="FK355" s="40"/>
      <c r="FL355" s="40"/>
      <c r="FM355" s="40"/>
      <c r="FN355" s="40"/>
      <c r="FO355" s="40"/>
      <c r="FP355" s="40"/>
      <c r="FQ355" s="40"/>
      <c r="FR355" s="40"/>
      <c r="FS355" s="40"/>
      <c r="FT355" s="40"/>
      <c r="FU355" s="40"/>
    </row>
    <row r="356" spans="1:177" s="15" customFormat="1" ht="58.5" customHeight="1" x14ac:dyDescent="0.25">
      <c r="A356" s="75" t="s">
        <v>106</v>
      </c>
      <c r="B356" s="70"/>
      <c r="C356" s="86">
        <v>921</v>
      </c>
      <c r="D356" s="87"/>
      <c r="E356" s="246">
        <f>SUM(F356,Q356)</f>
        <v>0</v>
      </c>
      <c r="F356" s="263">
        <f>SUM(G356:P356)</f>
        <v>0</v>
      </c>
      <c r="G356" s="156"/>
      <c r="H356" s="98"/>
      <c r="I356" s="156"/>
      <c r="J356" s="98"/>
      <c r="K356" s="98"/>
      <c r="L356" s="98"/>
      <c r="M356" s="98"/>
      <c r="N356" s="98"/>
      <c r="O356" s="98"/>
      <c r="P356" s="99"/>
      <c r="Q356" s="262">
        <f t="shared" si="47"/>
        <v>0</v>
      </c>
      <c r="R356" s="156"/>
      <c r="S356" s="98"/>
      <c r="T356" s="98"/>
      <c r="U356" s="98"/>
      <c r="V356" s="98"/>
      <c r="W356" s="98"/>
      <c r="X356" s="279">
        <f>SUM(Y356,AJ356)</f>
        <v>0</v>
      </c>
      <c r="Y356" s="51">
        <f>SUM(Z356:AI356)</f>
        <v>0</v>
      </c>
      <c r="Z356" s="156">
        <f t="shared" ref="Z356:AI356" si="80">G356</f>
        <v>0</v>
      </c>
      <c r="AA356" s="156">
        <f t="shared" si="80"/>
        <v>0</v>
      </c>
      <c r="AB356" s="156">
        <f t="shared" si="80"/>
        <v>0</v>
      </c>
      <c r="AC356" s="156">
        <f t="shared" si="80"/>
        <v>0</v>
      </c>
      <c r="AD356" s="156">
        <f t="shared" si="80"/>
        <v>0</v>
      </c>
      <c r="AE356" s="156">
        <f t="shared" si="80"/>
        <v>0</v>
      </c>
      <c r="AF356" s="156">
        <f t="shared" si="80"/>
        <v>0</v>
      </c>
      <c r="AG356" s="156">
        <f t="shared" si="80"/>
        <v>0</v>
      </c>
      <c r="AH356" s="156">
        <f t="shared" si="80"/>
        <v>0</v>
      </c>
      <c r="AI356" s="156">
        <f t="shared" si="80"/>
        <v>0</v>
      </c>
      <c r="AJ356" s="138">
        <f t="shared" ref="AJ356:AJ365" si="81">SUM(AK356:AP356)</f>
        <v>0</v>
      </c>
      <c r="AK356" s="156">
        <f>R356</f>
        <v>0</v>
      </c>
      <c r="AL356" s="156">
        <f>S356</f>
        <v>0</v>
      </c>
      <c r="AM356" s="156">
        <f>T356</f>
        <v>0</v>
      </c>
      <c r="AN356" s="156">
        <f t="shared" ref="AN356:AN365" si="82">U356</f>
        <v>0</v>
      </c>
      <c r="AO356" s="156">
        <f t="shared" ref="AO356:AP365" si="83">V356</f>
        <v>0</v>
      </c>
      <c r="AP356" s="156">
        <f t="shared" si="83"/>
        <v>0</v>
      </c>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6"/>
      <c r="EV356" s="16"/>
      <c r="EW356" s="16"/>
      <c r="EX356" s="16"/>
      <c r="EY356" s="16"/>
      <c r="EZ356" s="16"/>
      <c r="FA356" s="16"/>
      <c r="FB356" s="16"/>
      <c r="FC356" s="16"/>
      <c r="FD356" s="16"/>
      <c r="FE356" s="16"/>
      <c r="FF356" s="16"/>
      <c r="FG356" s="16"/>
      <c r="FH356" s="16"/>
      <c r="FI356" s="16"/>
      <c r="FJ356" s="16"/>
      <c r="FK356" s="16"/>
      <c r="FL356" s="16"/>
      <c r="FM356" s="16"/>
      <c r="FN356" s="16"/>
      <c r="FO356" s="16"/>
      <c r="FP356" s="16"/>
      <c r="FQ356" s="16"/>
      <c r="FR356" s="16"/>
      <c r="FS356" s="16"/>
      <c r="FT356" s="16"/>
      <c r="FU356" s="16"/>
    </row>
    <row r="357" spans="1:177" s="15" customFormat="1" ht="44.25" customHeight="1" x14ac:dyDescent="0.25">
      <c r="A357" s="75" t="s">
        <v>610</v>
      </c>
      <c r="B357" s="70"/>
      <c r="C357" s="86">
        <v>952</v>
      </c>
      <c r="D357" s="87"/>
      <c r="E357" s="246">
        <f t="shared" ref="E357" si="84">SUM(F357,Q357)</f>
        <v>0</v>
      </c>
      <c r="F357" s="263">
        <f>SUM(G357:P357)</f>
        <v>0</v>
      </c>
      <c r="G357" s="156"/>
      <c r="H357" s="98"/>
      <c r="I357" s="156"/>
      <c r="J357" s="98"/>
      <c r="K357" s="98"/>
      <c r="L357" s="98"/>
      <c r="M357" s="98"/>
      <c r="N357" s="98"/>
      <c r="O357" s="98"/>
      <c r="P357" s="99"/>
      <c r="Q357" s="262">
        <f t="shared" si="47"/>
        <v>0</v>
      </c>
      <c r="R357" s="156"/>
      <c r="S357" s="98"/>
      <c r="T357" s="98"/>
      <c r="U357" s="98"/>
      <c r="V357" s="98"/>
      <c r="W357" s="98"/>
      <c r="X357" s="279">
        <f>SUM(Y357,AJ357)</f>
        <v>0</v>
      </c>
      <c r="Y357" s="51">
        <f>SUM(Z357:AI357)</f>
        <v>0</v>
      </c>
      <c r="Z357" s="156">
        <f t="shared" ref="Z357:Z365" si="85">G357</f>
        <v>0</v>
      </c>
      <c r="AA357" s="156">
        <f t="shared" ref="AA357:AA365" si="86">H357</f>
        <v>0</v>
      </c>
      <c r="AB357" s="156">
        <f t="shared" ref="AB357:AB365" si="87">I357</f>
        <v>0</v>
      </c>
      <c r="AC357" s="156">
        <f t="shared" ref="AC357:AC365" si="88">J357</f>
        <v>0</v>
      </c>
      <c r="AD357" s="156">
        <f t="shared" ref="AD357:AD365" si="89">K357</f>
        <v>0</v>
      </c>
      <c r="AE357" s="156">
        <f t="shared" ref="AE357:AE365" si="90">L357</f>
        <v>0</v>
      </c>
      <c r="AF357" s="156">
        <f t="shared" ref="AF357:AF365" si="91">M357</f>
        <v>0</v>
      </c>
      <c r="AG357" s="156">
        <f t="shared" ref="AG357:AG365" si="92">N357</f>
        <v>0</v>
      </c>
      <c r="AH357" s="156">
        <f t="shared" ref="AH357:AH365" si="93">O357</f>
        <v>0</v>
      </c>
      <c r="AI357" s="156">
        <f t="shared" ref="AI357:AI365" si="94">P357</f>
        <v>0</v>
      </c>
      <c r="AJ357" s="138">
        <f t="shared" si="81"/>
        <v>0</v>
      </c>
      <c r="AK357" s="156">
        <f t="shared" ref="AK357:AK365" si="95">R357</f>
        <v>0</v>
      </c>
      <c r="AL357" s="156">
        <f t="shared" ref="AL357:AM365" si="96">S357</f>
        <v>0</v>
      </c>
      <c r="AM357" s="156">
        <f t="shared" si="96"/>
        <v>0</v>
      </c>
      <c r="AN357" s="156">
        <f t="shared" si="82"/>
        <v>0</v>
      </c>
      <c r="AO357" s="156">
        <f t="shared" si="83"/>
        <v>0</v>
      </c>
      <c r="AP357" s="156">
        <f t="shared" si="83"/>
        <v>0</v>
      </c>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c r="FM357" s="16"/>
      <c r="FN357" s="16"/>
      <c r="FO357" s="16"/>
      <c r="FP357" s="16"/>
      <c r="FQ357" s="16"/>
      <c r="FR357" s="16"/>
      <c r="FS357" s="16"/>
      <c r="FT357" s="16"/>
      <c r="FU357" s="16"/>
    </row>
    <row r="358" spans="1:177" s="15" customFormat="1" ht="45.75" customHeight="1" x14ac:dyDescent="0.25">
      <c r="A358" s="75" t="s">
        <v>27</v>
      </c>
      <c r="B358" s="70"/>
      <c r="C358" s="86">
        <v>953</v>
      </c>
      <c r="D358" s="87"/>
      <c r="E358" s="246">
        <f t="shared" si="34"/>
        <v>0</v>
      </c>
      <c r="F358" s="263">
        <f t="shared" ref="F358:F365" si="97">SUM(G358:P358)</f>
        <v>0</v>
      </c>
      <c r="G358" s="115"/>
      <c r="H358" s="74"/>
      <c r="I358" s="115"/>
      <c r="J358" s="74">
        <f>'Раб.таблица 2022'!N381</f>
        <v>0</v>
      </c>
      <c r="K358" s="74"/>
      <c r="L358" s="74"/>
      <c r="M358" s="74"/>
      <c r="N358" s="74"/>
      <c r="O358" s="74"/>
      <c r="P358" s="76"/>
      <c r="Q358" s="262">
        <f t="shared" si="47"/>
        <v>0</v>
      </c>
      <c r="R358" s="115"/>
      <c r="S358" s="74"/>
      <c r="T358" s="74"/>
      <c r="U358" s="74"/>
      <c r="V358" s="74"/>
      <c r="W358" s="74"/>
      <c r="X358" s="279">
        <f t="shared" ref="X358:X365" si="98">SUM(Y358,AJ358)</f>
        <v>0</v>
      </c>
      <c r="Y358" s="51">
        <f t="shared" ref="Y358:Y365" si="99">SUM(Z358:AI358)</f>
        <v>0</v>
      </c>
      <c r="Z358" s="156">
        <f t="shared" si="85"/>
        <v>0</v>
      </c>
      <c r="AA358" s="156">
        <f t="shared" si="86"/>
        <v>0</v>
      </c>
      <c r="AB358" s="156">
        <f t="shared" si="87"/>
        <v>0</v>
      </c>
      <c r="AC358" s="156">
        <f t="shared" si="88"/>
        <v>0</v>
      </c>
      <c r="AD358" s="156">
        <f t="shared" si="89"/>
        <v>0</v>
      </c>
      <c r="AE358" s="156">
        <f t="shared" si="90"/>
        <v>0</v>
      </c>
      <c r="AF358" s="156">
        <f t="shared" si="91"/>
        <v>0</v>
      </c>
      <c r="AG358" s="156">
        <f t="shared" si="92"/>
        <v>0</v>
      </c>
      <c r="AH358" s="156">
        <f t="shared" si="93"/>
        <v>0</v>
      </c>
      <c r="AI358" s="156">
        <f t="shared" si="94"/>
        <v>0</v>
      </c>
      <c r="AJ358" s="138">
        <f t="shared" si="81"/>
        <v>0</v>
      </c>
      <c r="AK358" s="156">
        <f t="shared" si="95"/>
        <v>0</v>
      </c>
      <c r="AL358" s="156">
        <f t="shared" si="96"/>
        <v>0</v>
      </c>
      <c r="AM358" s="156">
        <f t="shared" si="96"/>
        <v>0</v>
      </c>
      <c r="AN358" s="156">
        <f t="shared" si="82"/>
        <v>0</v>
      </c>
      <c r="AO358" s="156">
        <f t="shared" si="83"/>
        <v>0</v>
      </c>
      <c r="AP358" s="156">
        <f t="shared" si="83"/>
        <v>0</v>
      </c>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c r="ES358" s="16"/>
      <c r="ET358" s="16"/>
      <c r="EU358" s="16"/>
      <c r="EV358" s="16"/>
      <c r="EW358" s="16"/>
      <c r="EX358" s="16"/>
      <c r="EY358" s="16"/>
      <c r="EZ358" s="16"/>
      <c r="FA358" s="16"/>
      <c r="FB358" s="16"/>
      <c r="FC358" s="16"/>
      <c r="FD358" s="16"/>
      <c r="FE358" s="16"/>
      <c r="FF358" s="16"/>
      <c r="FG358" s="16"/>
      <c r="FH358" s="16"/>
      <c r="FI358" s="16"/>
      <c r="FJ358" s="16"/>
      <c r="FK358" s="16"/>
      <c r="FL358" s="16"/>
      <c r="FM358" s="16"/>
      <c r="FN358" s="16"/>
      <c r="FO358" s="16"/>
      <c r="FP358" s="16"/>
      <c r="FQ358" s="16"/>
      <c r="FR358" s="16"/>
      <c r="FS358" s="16"/>
      <c r="FT358" s="16"/>
      <c r="FU358" s="16"/>
    </row>
    <row r="359" spans="1:177" s="15" customFormat="1" ht="20.25" customHeight="1" x14ac:dyDescent="0.25">
      <c r="A359" s="75" t="s">
        <v>11</v>
      </c>
      <c r="B359" s="70"/>
      <c r="C359" s="86">
        <v>954</v>
      </c>
      <c r="D359" s="87"/>
      <c r="E359" s="246">
        <f>SUM(F359,Q359)</f>
        <v>0</v>
      </c>
      <c r="F359" s="263">
        <f>SUM(G359:P359)</f>
        <v>0</v>
      </c>
      <c r="G359" s="115">
        <f>'Раб.таблица 2022'!K382</f>
        <v>0</v>
      </c>
      <c r="H359" s="74"/>
      <c r="I359" s="115"/>
      <c r="J359" s="74"/>
      <c r="K359" s="74"/>
      <c r="L359" s="74"/>
      <c r="M359" s="74"/>
      <c r="N359" s="74"/>
      <c r="O359" s="74"/>
      <c r="P359" s="76"/>
      <c r="Q359" s="262">
        <f t="shared" si="47"/>
        <v>0</v>
      </c>
      <c r="R359" s="115"/>
      <c r="S359" s="74"/>
      <c r="T359" s="74"/>
      <c r="U359" s="74"/>
      <c r="W359" s="74"/>
      <c r="X359" s="279">
        <f t="shared" si="98"/>
        <v>0</v>
      </c>
      <c r="Y359" s="51">
        <f t="shared" si="99"/>
        <v>0</v>
      </c>
      <c r="Z359" s="156">
        <f t="shared" si="85"/>
        <v>0</v>
      </c>
      <c r="AA359" s="156">
        <f t="shared" si="86"/>
        <v>0</v>
      </c>
      <c r="AB359" s="156"/>
      <c r="AC359" s="156">
        <f t="shared" si="88"/>
        <v>0</v>
      </c>
      <c r="AD359" s="156">
        <f t="shared" si="89"/>
        <v>0</v>
      </c>
      <c r="AE359" s="156">
        <f t="shared" si="90"/>
        <v>0</v>
      </c>
      <c r="AF359" s="156">
        <f t="shared" si="91"/>
        <v>0</v>
      </c>
      <c r="AG359" s="156"/>
      <c r="AH359" s="156"/>
      <c r="AI359" s="156">
        <v>0</v>
      </c>
      <c r="AJ359" s="138">
        <f t="shared" si="81"/>
        <v>0</v>
      </c>
      <c r="AK359" s="156">
        <f t="shared" si="95"/>
        <v>0</v>
      </c>
      <c r="AL359" s="156">
        <f t="shared" si="96"/>
        <v>0</v>
      </c>
      <c r="AM359" s="156">
        <f t="shared" si="96"/>
        <v>0</v>
      </c>
      <c r="AN359" s="156">
        <f t="shared" si="82"/>
        <v>0</v>
      </c>
      <c r="AP359" s="156">
        <f t="shared" si="83"/>
        <v>0</v>
      </c>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c r="EZ359" s="16"/>
      <c r="FA359" s="16"/>
      <c r="FB359" s="16"/>
      <c r="FC359" s="16"/>
      <c r="FD359" s="16"/>
      <c r="FE359" s="16"/>
      <c r="FF359" s="16"/>
      <c r="FG359" s="16"/>
      <c r="FH359" s="16"/>
      <c r="FI359" s="16"/>
      <c r="FJ359" s="16"/>
      <c r="FK359" s="16"/>
      <c r="FL359" s="16"/>
      <c r="FM359" s="16"/>
      <c r="FN359" s="16"/>
      <c r="FO359" s="16"/>
      <c r="FP359" s="16"/>
      <c r="FQ359" s="16"/>
      <c r="FR359" s="16"/>
      <c r="FS359" s="16"/>
      <c r="FT359" s="16"/>
      <c r="FU359" s="16"/>
    </row>
    <row r="360" spans="1:177" s="15" customFormat="1" ht="20.25" customHeight="1" x14ac:dyDescent="0.25">
      <c r="A360" s="75" t="s">
        <v>76</v>
      </c>
      <c r="B360" s="70"/>
      <c r="C360" s="86">
        <v>955</v>
      </c>
      <c r="D360" s="87"/>
      <c r="E360" s="246">
        <f t="shared" si="34"/>
        <v>114900</v>
      </c>
      <c r="F360" s="263">
        <f>SUM(G360:P360)</f>
        <v>114900</v>
      </c>
      <c r="G360" s="115"/>
      <c r="H360" s="74"/>
      <c r="I360" s="115"/>
      <c r="J360" s="74">
        <f>'Раб.таблица 2022'!N383</f>
        <v>0</v>
      </c>
      <c r="K360" s="74">
        <f>ТОШ!C42</f>
        <v>114900</v>
      </c>
      <c r="L360" s="74"/>
      <c r="M360" s="74"/>
      <c r="N360" s="74"/>
      <c r="O360" s="74"/>
      <c r="P360" s="76"/>
      <c r="Q360" s="262">
        <f t="shared" si="47"/>
        <v>0</v>
      </c>
      <c r="R360" s="115"/>
      <c r="S360" s="74"/>
      <c r="T360" s="74"/>
      <c r="U360" s="74"/>
      <c r="V360" s="74"/>
      <c r="W360" s="74"/>
      <c r="X360" s="279">
        <f>SUM(Y360,AJ360)</f>
        <v>114900</v>
      </c>
      <c r="Y360" s="51">
        <f t="shared" si="99"/>
        <v>114900</v>
      </c>
      <c r="Z360" s="156">
        <f t="shared" si="85"/>
        <v>0</v>
      </c>
      <c r="AA360" s="156">
        <f t="shared" si="86"/>
        <v>0</v>
      </c>
      <c r="AB360" s="156">
        <f t="shared" si="87"/>
        <v>0</v>
      </c>
      <c r="AC360" s="156">
        <f t="shared" si="88"/>
        <v>0</v>
      </c>
      <c r="AD360" s="156">
        <f t="shared" si="89"/>
        <v>114900</v>
      </c>
      <c r="AE360" s="156">
        <f t="shared" si="90"/>
        <v>0</v>
      </c>
      <c r="AF360" s="156">
        <f t="shared" si="91"/>
        <v>0</v>
      </c>
      <c r="AG360" s="156">
        <f t="shared" si="92"/>
        <v>0</v>
      </c>
      <c r="AH360" s="156">
        <f t="shared" si="93"/>
        <v>0</v>
      </c>
      <c r="AI360" s="156">
        <f t="shared" si="94"/>
        <v>0</v>
      </c>
      <c r="AJ360" s="138">
        <f t="shared" si="81"/>
        <v>0</v>
      </c>
      <c r="AK360" s="156">
        <f t="shared" si="95"/>
        <v>0</v>
      </c>
      <c r="AL360" s="156">
        <f t="shared" si="96"/>
        <v>0</v>
      </c>
      <c r="AM360" s="156">
        <f t="shared" si="96"/>
        <v>0</v>
      </c>
      <c r="AN360" s="156">
        <f t="shared" si="82"/>
        <v>0</v>
      </c>
      <c r="AO360" s="156">
        <f t="shared" si="83"/>
        <v>0</v>
      </c>
      <c r="AP360" s="156">
        <f t="shared" si="83"/>
        <v>0</v>
      </c>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c r="FM360" s="16"/>
      <c r="FN360" s="16"/>
      <c r="FO360" s="16"/>
      <c r="FP360" s="16"/>
      <c r="FQ360" s="16"/>
      <c r="FR360" s="16"/>
      <c r="FS360" s="16"/>
      <c r="FT360" s="16"/>
      <c r="FU360" s="16"/>
    </row>
    <row r="361" spans="1:177" s="15" customFormat="1" ht="29.25" x14ac:dyDescent="0.25">
      <c r="A361" s="75" t="s">
        <v>40</v>
      </c>
      <c r="B361" s="70"/>
      <c r="C361" s="86">
        <v>956</v>
      </c>
      <c r="D361" s="87"/>
      <c r="E361" s="246">
        <f t="shared" si="34"/>
        <v>0</v>
      </c>
      <c r="F361" s="263">
        <f t="shared" si="97"/>
        <v>0</v>
      </c>
      <c r="G361" s="115"/>
      <c r="H361" s="74"/>
      <c r="I361" s="115"/>
      <c r="J361" s="74">
        <f>'Раб.таблица 2022'!N384</f>
        <v>0</v>
      </c>
      <c r="K361" s="74"/>
      <c r="L361" s="74"/>
      <c r="M361" s="74"/>
      <c r="N361" s="74"/>
      <c r="O361" s="74"/>
      <c r="P361" s="76"/>
      <c r="Q361" s="262">
        <f t="shared" si="47"/>
        <v>0</v>
      </c>
      <c r="R361" s="115"/>
      <c r="S361" s="74"/>
      <c r="T361" s="74"/>
      <c r="U361" s="74"/>
      <c r="V361" s="74"/>
      <c r="W361" s="74"/>
      <c r="X361" s="279">
        <f t="shared" si="98"/>
        <v>0</v>
      </c>
      <c r="Y361" s="51">
        <f t="shared" si="99"/>
        <v>0</v>
      </c>
      <c r="Z361" s="156">
        <f t="shared" si="85"/>
        <v>0</v>
      </c>
      <c r="AA361" s="156">
        <f t="shared" si="86"/>
        <v>0</v>
      </c>
      <c r="AB361" s="156">
        <f t="shared" si="87"/>
        <v>0</v>
      </c>
      <c r="AC361" s="156">
        <f t="shared" si="88"/>
        <v>0</v>
      </c>
      <c r="AD361" s="156">
        <f t="shared" si="89"/>
        <v>0</v>
      </c>
      <c r="AE361" s="156">
        <f t="shared" si="90"/>
        <v>0</v>
      </c>
      <c r="AF361" s="156">
        <f t="shared" si="91"/>
        <v>0</v>
      </c>
      <c r="AG361" s="156">
        <f t="shared" si="92"/>
        <v>0</v>
      </c>
      <c r="AH361" s="156">
        <f t="shared" si="93"/>
        <v>0</v>
      </c>
      <c r="AI361" s="156">
        <f t="shared" si="94"/>
        <v>0</v>
      </c>
      <c r="AJ361" s="138">
        <f t="shared" si="81"/>
        <v>0</v>
      </c>
      <c r="AK361" s="156">
        <f t="shared" si="95"/>
        <v>0</v>
      </c>
      <c r="AL361" s="156">
        <f t="shared" si="96"/>
        <v>0</v>
      </c>
      <c r="AM361" s="156">
        <f t="shared" si="96"/>
        <v>0</v>
      </c>
      <c r="AN361" s="156">
        <f t="shared" si="82"/>
        <v>0</v>
      </c>
      <c r="AO361" s="156">
        <f t="shared" si="83"/>
        <v>0</v>
      </c>
      <c r="AP361" s="156">
        <f t="shared" si="83"/>
        <v>0</v>
      </c>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c r="ES361" s="16"/>
      <c r="ET361" s="16"/>
      <c r="EU361" s="16"/>
      <c r="EV361" s="16"/>
      <c r="EW361" s="16"/>
      <c r="EX361" s="16"/>
      <c r="EY361" s="16"/>
      <c r="EZ361" s="16"/>
      <c r="FA361" s="16"/>
      <c r="FB361" s="16"/>
      <c r="FC361" s="16"/>
      <c r="FD361" s="16"/>
      <c r="FE361" s="16"/>
      <c r="FF361" s="16"/>
      <c r="FG361" s="16"/>
      <c r="FH361" s="16"/>
      <c r="FI361" s="16"/>
      <c r="FJ361" s="16"/>
      <c r="FK361" s="16"/>
      <c r="FL361" s="16"/>
      <c r="FM361" s="16"/>
      <c r="FN361" s="16"/>
      <c r="FO361" s="16"/>
      <c r="FP361" s="16"/>
      <c r="FQ361" s="16"/>
      <c r="FR361" s="16"/>
      <c r="FS361" s="16"/>
      <c r="FT361" s="16"/>
      <c r="FU361" s="16"/>
    </row>
    <row r="362" spans="1:177" s="15" customFormat="1" ht="57.75" customHeight="1" x14ac:dyDescent="0.25">
      <c r="A362" s="75" t="s">
        <v>77</v>
      </c>
      <c r="B362" s="70"/>
      <c r="C362" s="86">
        <v>957</v>
      </c>
      <c r="D362" s="87"/>
      <c r="E362" s="246">
        <f>SUM(F362,Q362)</f>
        <v>0</v>
      </c>
      <c r="F362" s="263">
        <f t="shared" si="97"/>
        <v>0</v>
      </c>
      <c r="G362" s="115"/>
      <c r="H362" s="74"/>
      <c r="I362" s="115"/>
      <c r="J362" s="74"/>
      <c r="K362" s="74"/>
      <c r="L362" s="74"/>
      <c r="M362" s="74"/>
      <c r="N362" s="74"/>
      <c r="O362" s="74"/>
      <c r="P362" s="76"/>
      <c r="Q362" s="262">
        <f t="shared" si="47"/>
        <v>0</v>
      </c>
      <c r="R362" s="115"/>
      <c r="S362" s="74"/>
      <c r="T362" s="74"/>
      <c r="U362" s="74"/>
      <c r="V362" s="74"/>
      <c r="W362" s="74"/>
      <c r="X362" s="279">
        <f t="shared" si="98"/>
        <v>0</v>
      </c>
      <c r="Y362" s="51">
        <f t="shared" si="99"/>
        <v>0</v>
      </c>
      <c r="Z362" s="156">
        <f t="shared" si="85"/>
        <v>0</v>
      </c>
      <c r="AA362" s="156">
        <f t="shared" si="86"/>
        <v>0</v>
      </c>
      <c r="AB362" s="156">
        <f t="shared" si="87"/>
        <v>0</v>
      </c>
      <c r="AC362" s="156">
        <f t="shared" si="88"/>
        <v>0</v>
      </c>
      <c r="AD362" s="156">
        <f t="shared" si="89"/>
        <v>0</v>
      </c>
      <c r="AE362" s="156">
        <f t="shared" si="90"/>
        <v>0</v>
      </c>
      <c r="AF362" s="156">
        <f t="shared" si="91"/>
        <v>0</v>
      </c>
      <c r="AG362" s="156">
        <f t="shared" si="92"/>
        <v>0</v>
      </c>
      <c r="AH362" s="156">
        <f t="shared" si="93"/>
        <v>0</v>
      </c>
      <c r="AI362" s="156">
        <f t="shared" si="94"/>
        <v>0</v>
      </c>
      <c r="AJ362" s="138">
        <f t="shared" si="81"/>
        <v>0</v>
      </c>
      <c r="AK362" s="156">
        <f t="shared" si="95"/>
        <v>0</v>
      </c>
      <c r="AL362" s="156">
        <f t="shared" si="96"/>
        <v>0</v>
      </c>
      <c r="AM362" s="156">
        <f t="shared" si="96"/>
        <v>0</v>
      </c>
      <c r="AN362" s="156">
        <f t="shared" si="82"/>
        <v>0</v>
      </c>
      <c r="AO362" s="156">
        <f t="shared" si="83"/>
        <v>0</v>
      </c>
      <c r="AP362" s="156">
        <f t="shared" si="83"/>
        <v>0</v>
      </c>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c r="EZ362" s="16"/>
      <c r="FA362" s="16"/>
      <c r="FB362" s="16"/>
      <c r="FC362" s="16"/>
      <c r="FD362" s="16"/>
      <c r="FE362" s="16"/>
      <c r="FF362" s="16"/>
      <c r="FG362" s="16"/>
      <c r="FH362" s="16"/>
      <c r="FI362" s="16"/>
      <c r="FJ362" s="16"/>
      <c r="FK362" s="16"/>
      <c r="FL362" s="16"/>
      <c r="FM362" s="16"/>
      <c r="FN362" s="16"/>
      <c r="FO362" s="16"/>
      <c r="FP362" s="16"/>
      <c r="FQ362" s="16"/>
      <c r="FR362" s="16"/>
      <c r="FS362" s="16"/>
      <c r="FT362" s="16"/>
      <c r="FU362" s="16"/>
    </row>
    <row r="363" spans="1:177" s="15" customFormat="1" ht="147.75" customHeight="1" x14ac:dyDescent="0.25">
      <c r="A363" s="265" t="s">
        <v>929</v>
      </c>
      <c r="B363" s="70"/>
      <c r="C363" s="86">
        <v>966</v>
      </c>
      <c r="D363" s="87"/>
      <c r="E363" s="246">
        <f>SUM(F363,Q363)</f>
        <v>0</v>
      </c>
      <c r="F363" s="263">
        <f>SUM(G363:P363)</f>
        <v>0</v>
      </c>
      <c r="G363" s="115"/>
      <c r="H363" s="74"/>
      <c r="I363" s="115"/>
      <c r="J363" s="74"/>
      <c r="K363" s="74"/>
      <c r="L363" s="74"/>
      <c r="M363" s="74"/>
      <c r="N363" s="74"/>
      <c r="O363" s="74"/>
      <c r="P363" s="76"/>
      <c r="Q363" s="262">
        <f t="shared" si="47"/>
        <v>0</v>
      </c>
      <c r="R363" s="115"/>
      <c r="S363" s="74"/>
      <c r="T363" s="74"/>
      <c r="U363" s="74"/>
      <c r="V363" s="74"/>
      <c r="W363" s="74"/>
      <c r="X363" s="279">
        <f>SUM(Y363,AJ363)</f>
        <v>0</v>
      </c>
      <c r="Y363" s="51">
        <f>SUM(Z363:AI363)</f>
        <v>0</v>
      </c>
      <c r="Z363" s="156">
        <f t="shared" si="85"/>
        <v>0</v>
      </c>
      <c r="AA363" s="156">
        <f t="shared" si="86"/>
        <v>0</v>
      </c>
      <c r="AB363" s="156">
        <f t="shared" si="87"/>
        <v>0</v>
      </c>
      <c r="AC363" s="156">
        <f t="shared" si="88"/>
        <v>0</v>
      </c>
      <c r="AD363" s="156">
        <f t="shared" si="89"/>
        <v>0</v>
      </c>
      <c r="AE363" s="156">
        <f t="shared" si="90"/>
        <v>0</v>
      </c>
      <c r="AF363" s="156">
        <f t="shared" si="91"/>
        <v>0</v>
      </c>
      <c r="AG363" s="156">
        <f t="shared" si="92"/>
        <v>0</v>
      </c>
      <c r="AH363" s="156">
        <f t="shared" si="93"/>
        <v>0</v>
      </c>
      <c r="AI363" s="156">
        <f t="shared" si="94"/>
        <v>0</v>
      </c>
      <c r="AJ363" s="138">
        <f t="shared" si="81"/>
        <v>0</v>
      </c>
      <c r="AK363" s="156">
        <f t="shared" si="95"/>
        <v>0</v>
      </c>
      <c r="AL363" s="156">
        <f t="shared" si="96"/>
        <v>0</v>
      </c>
      <c r="AM363" s="156">
        <f t="shared" si="96"/>
        <v>0</v>
      </c>
      <c r="AN363" s="156">
        <f t="shared" si="82"/>
        <v>0</v>
      </c>
      <c r="AO363" s="156">
        <f t="shared" si="83"/>
        <v>0</v>
      </c>
      <c r="AP363" s="156">
        <f t="shared" si="83"/>
        <v>0</v>
      </c>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c r="ES363" s="16"/>
      <c r="ET363" s="16"/>
      <c r="EU363" s="16"/>
      <c r="EV363" s="16"/>
      <c r="EW363" s="16"/>
      <c r="EX363" s="16"/>
      <c r="EY363" s="16"/>
      <c r="EZ363" s="16"/>
      <c r="FA363" s="16"/>
      <c r="FB363" s="16"/>
      <c r="FC363" s="16"/>
      <c r="FD363" s="16"/>
      <c r="FE363" s="16"/>
      <c r="FF363" s="16"/>
      <c r="FG363" s="16"/>
      <c r="FH363" s="16"/>
      <c r="FI363" s="16"/>
      <c r="FJ363" s="16"/>
      <c r="FK363" s="16"/>
      <c r="FL363" s="16"/>
      <c r="FM363" s="16"/>
      <c r="FN363" s="16"/>
      <c r="FO363" s="16"/>
      <c r="FP363" s="16"/>
      <c r="FQ363" s="16"/>
      <c r="FR363" s="16"/>
      <c r="FS363" s="16"/>
      <c r="FT363" s="16"/>
      <c r="FU363" s="16"/>
    </row>
    <row r="364" spans="1:177" s="15" customFormat="1" ht="74.25" customHeight="1" x14ac:dyDescent="0.25">
      <c r="A364" s="75" t="s">
        <v>23</v>
      </c>
      <c r="B364" s="70"/>
      <c r="C364" s="86">
        <v>995</v>
      </c>
      <c r="D364" s="87"/>
      <c r="E364" s="246">
        <f t="shared" si="34"/>
        <v>0</v>
      </c>
      <c r="F364" s="263">
        <f t="shared" si="97"/>
        <v>0</v>
      </c>
      <c r="G364" s="115"/>
      <c r="H364" s="74"/>
      <c r="I364" s="115"/>
      <c r="J364" s="74"/>
      <c r="K364" s="74"/>
      <c r="L364" s="74"/>
      <c r="M364" s="74"/>
      <c r="N364" s="74"/>
      <c r="O364" s="74"/>
      <c r="P364" s="76"/>
      <c r="Q364" s="262">
        <f t="shared" si="47"/>
        <v>0</v>
      </c>
      <c r="R364" s="115"/>
      <c r="S364" s="74"/>
      <c r="T364" s="74"/>
      <c r="U364" s="74"/>
      <c r="V364" s="74"/>
      <c r="W364" s="74"/>
      <c r="X364" s="279">
        <f t="shared" si="98"/>
        <v>0</v>
      </c>
      <c r="Y364" s="51">
        <f t="shared" si="99"/>
        <v>0</v>
      </c>
      <c r="Z364" s="156">
        <f t="shared" si="85"/>
        <v>0</v>
      </c>
      <c r="AA364" s="156">
        <f t="shared" si="86"/>
        <v>0</v>
      </c>
      <c r="AB364" s="156">
        <f t="shared" si="87"/>
        <v>0</v>
      </c>
      <c r="AC364" s="156">
        <f t="shared" si="88"/>
        <v>0</v>
      </c>
      <c r="AD364" s="156">
        <f t="shared" si="89"/>
        <v>0</v>
      </c>
      <c r="AE364" s="156">
        <f t="shared" si="90"/>
        <v>0</v>
      </c>
      <c r="AF364" s="156">
        <f t="shared" si="91"/>
        <v>0</v>
      </c>
      <c r="AG364" s="156">
        <f t="shared" si="92"/>
        <v>0</v>
      </c>
      <c r="AH364" s="156">
        <f t="shared" si="93"/>
        <v>0</v>
      </c>
      <c r="AI364" s="156">
        <f t="shared" si="94"/>
        <v>0</v>
      </c>
      <c r="AJ364" s="138">
        <f t="shared" si="81"/>
        <v>0</v>
      </c>
      <c r="AK364" s="156">
        <f t="shared" si="95"/>
        <v>0</v>
      </c>
      <c r="AL364" s="156">
        <f t="shared" si="96"/>
        <v>0</v>
      </c>
      <c r="AM364" s="156">
        <f t="shared" si="96"/>
        <v>0</v>
      </c>
      <c r="AN364" s="156">
        <f t="shared" si="82"/>
        <v>0</v>
      </c>
      <c r="AO364" s="156">
        <f t="shared" si="83"/>
        <v>0</v>
      </c>
      <c r="AP364" s="156">
        <f t="shared" si="83"/>
        <v>0</v>
      </c>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c r="ES364" s="16"/>
      <c r="ET364" s="16"/>
      <c r="EU364" s="16"/>
      <c r="EV364" s="16"/>
      <c r="EW364" s="16"/>
      <c r="EX364" s="16"/>
      <c r="EY364" s="16"/>
      <c r="EZ364" s="16"/>
      <c r="FA364" s="16"/>
      <c r="FB364" s="16"/>
      <c r="FC364" s="16"/>
      <c r="FD364" s="16"/>
      <c r="FE364" s="16"/>
      <c r="FF364" s="16"/>
      <c r="FG364" s="16"/>
      <c r="FH364" s="16"/>
      <c r="FI364" s="16"/>
      <c r="FJ364" s="16"/>
      <c r="FK364" s="16"/>
      <c r="FL364" s="16"/>
      <c r="FM364" s="16"/>
      <c r="FN364" s="16"/>
      <c r="FO364" s="16"/>
      <c r="FP364" s="16"/>
      <c r="FQ364" s="16"/>
      <c r="FR364" s="16"/>
      <c r="FS364" s="16"/>
      <c r="FT364" s="16"/>
      <c r="FU364" s="16"/>
    </row>
    <row r="365" spans="1:177" s="15" customFormat="1" ht="24" customHeight="1" x14ac:dyDescent="0.25">
      <c r="A365" s="75" t="s">
        <v>78</v>
      </c>
      <c r="B365" s="70"/>
      <c r="C365" s="86">
        <v>996</v>
      </c>
      <c r="D365" s="87"/>
      <c r="E365" s="246">
        <f t="shared" si="34"/>
        <v>0</v>
      </c>
      <c r="F365" s="263">
        <f t="shared" si="97"/>
        <v>0</v>
      </c>
      <c r="G365" s="115"/>
      <c r="H365" s="74"/>
      <c r="I365" s="115"/>
      <c r="J365" s="74"/>
      <c r="K365" s="74"/>
      <c r="L365" s="74"/>
      <c r="M365" s="74"/>
      <c r="N365" s="74"/>
      <c r="O365" s="74"/>
      <c r="P365" s="76"/>
      <c r="Q365" s="262">
        <f t="shared" si="47"/>
        <v>0</v>
      </c>
      <c r="R365" s="115"/>
      <c r="S365" s="74"/>
      <c r="T365" s="74"/>
      <c r="U365" s="74"/>
      <c r="V365" s="74"/>
      <c r="W365" s="74"/>
      <c r="X365" s="279">
        <f t="shared" si="98"/>
        <v>0</v>
      </c>
      <c r="Y365" s="51">
        <f t="shared" si="99"/>
        <v>0</v>
      </c>
      <c r="Z365" s="156">
        <f t="shared" si="85"/>
        <v>0</v>
      </c>
      <c r="AA365" s="156">
        <f t="shared" si="86"/>
        <v>0</v>
      </c>
      <c r="AB365" s="156">
        <f t="shared" si="87"/>
        <v>0</v>
      </c>
      <c r="AC365" s="156">
        <f t="shared" si="88"/>
        <v>0</v>
      </c>
      <c r="AD365" s="156">
        <f t="shared" si="89"/>
        <v>0</v>
      </c>
      <c r="AE365" s="156">
        <f t="shared" si="90"/>
        <v>0</v>
      </c>
      <c r="AF365" s="156">
        <f t="shared" si="91"/>
        <v>0</v>
      </c>
      <c r="AG365" s="156">
        <f t="shared" si="92"/>
        <v>0</v>
      </c>
      <c r="AH365" s="156">
        <f t="shared" si="93"/>
        <v>0</v>
      </c>
      <c r="AI365" s="156">
        <f t="shared" si="94"/>
        <v>0</v>
      </c>
      <c r="AJ365" s="138">
        <f t="shared" si="81"/>
        <v>0</v>
      </c>
      <c r="AK365" s="156">
        <f t="shared" si="95"/>
        <v>0</v>
      </c>
      <c r="AL365" s="156">
        <f t="shared" si="96"/>
        <v>0</v>
      </c>
      <c r="AM365" s="156">
        <f t="shared" si="96"/>
        <v>0</v>
      </c>
      <c r="AN365" s="156">
        <f t="shared" si="82"/>
        <v>0</v>
      </c>
      <c r="AO365" s="156">
        <f t="shared" si="83"/>
        <v>0</v>
      </c>
      <c r="AP365" s="156">
        <f t="shared" si="83"/>
        <v>0</v>
      </c>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c r="ES365" s="16"/>
      <c r="ET365" s="16"/>
      <c r="EU365" s="16"/>
      <c r="EV365" s="16"/>
      <c r="EW365" s="16"/>
      <c r="EX365" s="16"/>
      <c r="EY365" s="16"/>
      <c r="EZ365" s="16"/>
      <c r="FA365" s="16"/>
      <c r="FB365" s="16"/>
      <c r="FC365" s="16"/>
      <c r="FD365" s="16"/>
      <c r="FE365" s="16"/>
      <c r="FF365" s="16"/>
      <c r="FG365" s="16"/>
      <c r="FH365" s="16"/>
      <c r="FI365" s="16"/>
      <c r="FJ365" s="16"/>
      <c r="FK365" s="16"/>
      <c r="FL365" s="16"/>
      <c r="FM365" s="16"/>
      <c r="FN365" s="16"/>
      <c r="FO365" s="16"/>
      <c r="FP365" s="16"/>
      <c r="FQ365" s="16"/>
      <c r="FR365" s="16"/>
      <c r="FS365" s="16"/>
      <c r="FT365" s="16"/>
      <c r="FU365" s="16"/>
    </row>
    <row r="366" spans="1:177" s="17" customFormat="1" ht="21.75" customHeight="1" x14ac:dyDescent="0.25">
      <c r="A366" s="247" t="s">
        <v>79</v>
      </c>
      <c r="B366" s="248">
        <v>260</v>
      </c>
      <c r="C366" s="248"/>
      <c r="D366" s="257"/>
      <c r="E366" s="245">
        <f t="shared" ref="E366:AP366" si="100">E367</f>
        <v>0</v>
      </c>
      <c r="F366" s="252">
        <f t="shared" si="100"/>
        <v>0</v>
      </c>
      <c r="G366" s="252">
        <f t="shared" si="100"/>
        <v>0</v>
      </c>
      <c r="H366" s="253">
        <f t="shared" si="100"/>
        <v>0</v>
      </c>
      <c r="I366" s="252">
        <f t="shared" si="100"/>
        <v>0</v>
      </c>
      <c r="J366" s="253">
        <f t="shared" si="100"/>
        <v>0</v>
      </c>
      <c r="K366" s="253">
        <f t="shared" si="100"/>
        <v>0</v>
      </c>
      <c r="L366" s="253">
        <f t="shared" si="100"/>
        <v>0</v>
      </c>
      <c r="M366" s="253">
        <f t="shared" si="100"/>
        <v>0</v>
      </c>
      <c r="N366" s="253">
        <f t="shared" si="100"/>
        <v>0</v>
      </c>
      <c r="O366" s="253">
        <f t="shared" si="100"/>
        <v>0</v>
      </c>
      <c r="P366" s="254">
        <f t="shared" si="100"/>
        <v>0</v>
      </c>
      <c r="Q366" s="251">
        <f t="shared" si="100"/>
        <v>0</v>
      </c>
      <c r="R366" s="252">
        <f t="shared" si="100"/>
        <v>0</v>
      </c>
      <c r="S366" s="253">
        <f t="shared" si="100"/>
        <v>0</v>
      </c>
      <c r="T366" s="253">
        <f t="shared" si="100"/>
        <v>0</v>
      </c>
      <c r="U366" s="253">
        <f t="shared" si="100"/>
        <v>0</v>
      </c>
      <c r="V366" s="253">
        <f t="shared" si="100"/>
        <v>0</v>
      </c>
      <c r="W366" s="253">
        <f t="shared" si="100"/>
        <v>0</v>
      </c>
      <c r="X366" s="170">
        <f t="shared" si="100"/>
        <v>0</v>
      </c>
      <c r="Y366" s="113">
        <f t="shared" si="100"/>
        <v>0</v>
      </c>
      <c r="Z366" s="117">
        <f t="shared" si="100"/>
        <v>0</v>
      </c>
      <c r="AA366" s="113">
        <f t="shared" si="100"/>
        <v>0</v>
      </c>
      <c r="AB366" s="117">
        <f t="shared" si="100"/>
        <v>0</v>
      </c>
      <c r="AC366" s="113">
        <f t="shared" si="100"/>
        <v>0</v>
      </c>
      <c r="AD366" s="113">
        <f t="shared" si="100"/>
        <v>0</v>
      </c>
      <c r="AE366" s="113">
        <f t="shared" si="100"/>
        <v>0</v>
      </c>
      <c r="AF366" s="113">
        <f t="shared" si="100"/>
        <v>0</v>
      </c>
      <c r="AG366" s="113">
        <f t="shared" si="100"/>
        <v>0</v>
      </c>
      <c r="AH366" s="113">
        <f t="shared" si="100"/>
        <v>0</v>
      </c>
      <c r="AI366" s="112">
        <f t="shared" si="100"/>
        <v>0</v>
      </c>
      <c r="AJ366" s="111">
        <f t="shared" si="100"/>
        <v>0</v>
      </c>
      <c r="AK366" s="117">
        <f t="shared" si="100"/>
        <v>0</v>
      </c>
      <c r="AL366" s="113">
        <f t="shared" si="100"/>
        <v>0</v>
      </c>
      <c r="AM366" s="113">
        <f t="shared" si="100"/>
        <v>0</v>
      </c>
      <c r="AN366" s="113">
        <f t="shared" si="100"/>
        <v>0</v>
      </c>
      <c r="AO366" s="180">
        <f t="shared" si="100"/>
        <v>0</v>
      </c>
      <c r="AP366" s="180">
        <f t="shared" si="100"/>
        <v>0</v>
      </c>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c r="DV366" s="40"/>
      <c r="DW366" s="40"/>
      <c r="DX366" s="40"/>
      <c r="DY366" s="40"/>
      <c r="DZ366" s="40"/>
      <c r="EA366" s="40"/>
      <c r="EB366" s="40"/>
      <c r="EC366" s="40"/>
      <c r="ED366" s="40"/>
      <c r="EE366" s="40"/>
      <c r="EF366" s="40"/>
      <c r="EG366" s="40"/>
      <c r="EH366" s="40"/>
      <c r="EI366" s="40"/>
      <c r="EJ366" s="40"/>
      <c r="EK366" s="40"/>
      <c r="EL366" s="40"/>
      <c r="EM366" s="40"/>
      <c r="EN366" s="40"/>
      <c r="EO366" s="40"/>
      <c r="EP366" s="40"/>
      <c r="EQ366" s="40"/>
      <c r="ER366" s="40"/>
      <c r="ES366" s="40"/>
      <c r="ET366" s="40"/>
      <c r="EU366" s="40"/>
      <c r="EV366" s="40"/>
      <c r="EW366" s="40"/>
      <c r="EX366" s="40"/>
      <c r="EY366" s="40"/>
      <c r="EZ366" s="40"/>
      <c r="FA366" s="40"/>
      <c r="FB366" s="40"/>
      <c r="FC366" s="40"/>
      <c r="FD366" s="40"/>
      <c r="FE366" s="40"/>
      <c r="FF366" s="40"/>
      <c r="FG366" s="40"/>
      <c r="FH366" s="40"/>
      <c r="FI366" s="40"/>
      <c r="FJ366" s="40"/>
      <c r="FK366" s="40"/>
      <c r="FL366" s="40"/>
      <c r="FM366" s="40"/>
      <c r="FN366" s="40"/>
      <c r="FO366" s="40"/>
      <c r="FP366" s="40"/>
      <c r="FQ366" s="40"/>
      <c r="FR366" s="40"/>
      <c r="FS366" s="40"/>
      <c r="FT366" s="40"/>
      <c r="FU366" s="40"/>
    </row>
    <row r="367" spans="1:177" s="17" customFormat="1" ht="33.75" customHeight="1" x14ac:dyDescent="0.25">
      <c r="A367" s="256" t="s">
        <v>538</v>
      </c>
      <c r="B367" s="248">
        <v>262</v>
      </c>
      <c r="C367" s="248"/>
      <c r="D367" s="257"/>
      <c r="E367" s="245">
        <f>SUM(E368)</f>
        <v>0</v>
      </c>
      <c r="F367" s="252">
        <f>SUM(F368)</f>
        <v>0</v>
      </c>
      <c r="G367" s="252">
        <f t="shared" ref="G367:N367" si="101">SUM(G368)</f>
        <v>0</v>
      </c>
      <c r="H367" s="253">
        <f t="shared" si="101"/>
        <v>0</v>
      </c>
      <c r="I367" s="252">
        <f t="shared" si="101"/>
        <v>0</v>
      </c>
      <c r="J367" s="253">
        <f t="shared" ref="J367" si="102">SUM(J368)</f>
        <v>0</v>
      </c>
      <c r="K367" s="253">
        <f t="shared" si="101"/>
        <v>0</v>
      </c>
      <c r="L367" s="253">
        <f t="shared" si="101"/>
        <v>0</v>
      </c>
      <c r="M367" s="253">
        <f t="shared" si="101"/>
        <v>0</v>
      </c>
      <c r="N367" s="253">
        <f t="shared" si="101"/>
        <v>0</v>
      </c>
      <c r="O367" s="253">
        <f t="shared" ref="O367:Y367" si="103">SUM(O368)</f>
        <v>0</v>
      </c>
      <c r="P367" s="254">
        <f t="shared" si="103"/>
        <v>0</v>
      </c>
      <c r="Q367" s="251">
        <f t="shared" si="103"/>
        <v>0</v>
      </c>
      <c r="R367" s="252">
        <f t="shared" si="103"/>
        <v>0</v>
      </c>
      <c r="S367" s="253">
        <f t="shared" si="103"/>
        <v>0</v>
      </c>
      <c r="T367" s="253">
        <f t="shared" si="103"/>
        <v>0</v>
      </c>
      <c r="U367" s="253">
        <f t="shared" si="103"/>
        <v>0</v>
      </c>
      <c r="V367" s="253">
        <f t="shared" si="103"/>
        <v>0</v>
      </c>
      <c r="W367" s="253">
        <f t="shared" si="103"/>
        <v>0</v>
      </c>
      <c r="X367" s="170">
        <f t="shared" si="103"/>
        <v>0</v>
      </c>
      <c r="Y367" s="113">
        <f t="shared" si="103"/>
        <v>0</v>
      </c>
      <c r="Z367" s="117">
        <f t="shared" ref="Z367:AG367" si="104">SUM(Z368)</f>
        <v>0</v>
      </c>
      <c r="AA367" s="113">
        <f t="shared" si="104"/>
        <v>0</v>
      </c>
      <c r="AB367" s="117">
        <f t="shared" si="104"/>
        <v>0</v>
      </c>
      <c r="AC367" s="113">
        <f t="shared" ref="AC367" si="105">SUM(AC368)</f>
        <v>0</v>
      </c>
      <c r="AD367" s="113">
        <f t="shared" si="104"/>
        <v>0</v>
      </c>
      <c r="AE367" s="113">
        <f t="shared" si="104"/>
        <v>0</v>
      </c>
      <c r="AF367" s="113">
        <f t="shared" si="104"/>
        <v>0</v>
      </c>
      <c r="AG367" s="113">
        <f t="shared" si="104"/>
        <v>0</v>
      </c>
      <c r="AH367" s="113">
        <f t="shared" ref="AH367:AP367" si="106">SUM(AH368)</f>
        <v>0</v>
      </c>
      <c r="AI367" s="112">
        <f t="shared" si="106"/>
        <v>0</v>
      </c>
      <c r="AJ367" s="111">
        <f t="shared" si="106"/>
        <v>0</v>
      </c>
      <c r="AK367" s="117">
        <f t="shared" si="106"/>
        <v>0</v>
      </c>
      <c r="AL367" s="113">
        <f t="shared" si="106"/>
        <v>0</v>
      </c>
      <c r="AM367" s="113">
        <f t="shared" si="106"/>
        <v>0</v>
      </c>
      <c r="AN367" s="113">
        <f t="shared" si="106"/>
        <v>0</v>
      </c>
      <c r="AO367" s="113">
        <f t="shared" si="106"/>
        <v>0</v>
      </c>
      <c r="AP367" s="180">
        <f t="shared" si="106"/>
        <v>0</v>
      </c>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c r="DV367" s="40"/>
      <c r="DW367" s="40"/>
      <c r="DX367" s="40"/>
      <c r="DY367" s="40"/>
      <c r="DZ367" s="40"/>
      <c r="EA367" s="40"/>
      <c r="EB367" s="40"/>
      <c r="EC367" s="40"/>
      <c r="ED367" s="40"/>
      <c r="EE367" s="40"/>
      <c r="EF367" s="40"/>
      <c r="EG367" s="40"/>
      <c r="EH367" s="40"/>
      <c r="EI367" s="40"/>
      <c r="EJ367" s="40"/>
      <c r="EK367" s="40"/>
      <c r="EL367" s="40"/>
      <c r="EM367" s="40"/>
      <c r="EN367" s="40"/>
      <c r="EO367" s="40"/>
      <c r="EP367" s="40"/>
      <c r="EQ367" s="40"/>
      <c r="ER367" s="40"/>
      <c r="ES367" s="40"/>
      <c r="ET367" s="40"/>
      <c r="EU367" s="40"/>
      <c r="EV367" s="40"/>
      <c r="EW367" s="40"/>
      <c r="EX367" s="40"/>
      <c r="EY367" s="40"/>
      <c r="EZ367" s="40"/>
      <c r="FA367" s="40"/>
      <c r="FB367" s="40"/>
      <c r="FC367" s="40"/>
      <c r="FD367" s="40"/>
      <c r="FE367" s="40"/>
      <c r="FF367" s="40"/>
      <c r="FG367" s="40"/>
      <c r="FH367" s="40"/>
      <c r="FI367" s="40"/>
      <c r="FJ367" s="40"/>
      <c r="FK367" s="40"/>
      <c r="FL367" s="40"/>
      <c r="FM367" s="40"/>
      <c r="FN367" s="40"/>
      <c r="FO367" s="40"/>
      <c r="FP367" s="40"/>
      <c r="FQ367" s="40"/>
      <c r="FR367" s="40"/>
      <c r="FS367" s="40"/>
      <c r="FT367" s="40"/>
      <c r="FU367" s="40"/>
    </row>
    <row r="368" spans="1:177" s="15" customFormat="1" ht="23.25" customHeight="1" x14ac:dyDescent="0.25">
      <c r="A368" s="75" t="s">
        <v>539</v>
      </c>
      <c r="B368" s="70"/>
      <c r="C368" s="86">
        <v>993</v>
      </c>
      <c r="D368" s="83"/>
      <c r="E368" s="246">
        <f>SUM(F368,Q368)</f>
        <v>0</v>
      </c>
      <c r="F368" s="263">
        <f>SUM(G368:P368)</f>
        <v>0</v>
      </c>
      <c r="G368" s="115"/>
      <c r="H368" s="74"/>
      <c r="I368" s="115"/>
      <c r="J368" s="74"/>
      <c r="K368" s="74"/>
      <c r="L368" s="74"/>
      <c r="M368" s="74"/>
      <c r="N368" s="74"/>
      <c r="O368" s="74"/>
      <c r="P368" s="76"/>
      <c r="Q368" s="262">
        <f t="shared" ref="Q368" si="107">SUM(R368:W368)</f>
        <v>0</v>
      </c>
      <c r="R368" s="115"/>
      <c r="S368" s="74"/>
      <c r="T368" s="74"/>
      <c r="U368" s="74"/>
      <c r="V368" s="74"/>
      <c r="W368" s="74"/>
      <c r="X368" s="279">
        <f>SUM(Y368,AJ368)</f>
        <v>0</v>
      </c>
      <c r="Y368" s="51">
        <f>SUM(Z368:AI368)</f>
        <v>0</v>
      </c>
      <c r="Z368" s="115">
        <f>G368</f>
        <v>0</v>
      </c>
      <c r="AA368" s="74">
        <f t="shared" ref="AA368" si="108">H368</f>
        <v>0</v>
      </c>
      <c r="AB368" s="115">
        <f t="shared" ref="AB368" si="109">I368</f>
        <v>0</v>
      </c>
      <c r="AC368" s="74">
        <f t="shared" ref="AC368" si="110">J368</f>
        <v>0</v>
      </c>
      <c r="AD368" s="74">
        <f t="shared" ref="AD368" si="111">K368</f>
        <v>0</v>
      </c>
      <c r="AE368" s="74">
        <f t="shared" ref="AE368" si="112">L368</f>
        <v>0</v>
      </c>
      <c r="AF368" s="74">
        <f t="shared" ref="AF368" si="113">M368</f>
        <v>0</v>
      </c>
      <c r="AG368" s="74">
        <f t="shared" ref="AG368" si="114">N368</f>
        <v>0</v>
      </c>
      <c r="AH368" s="74">
        <f t="shared" ref="AH368" si="115">O368</f>
        <v>0</v>
      </c>
      <c r="AI368" s="76">
        <f t="shared" ref="AI368" si="116">P368</f>
        <v>0</v>
      </c>
      <c r="AJ368" s="138">
        <f>SUM(AK368:AP368)</f>
        <v>0</v>
      </c>
      <c r="AK368" s="115"/>
      <c r="AL368" s="74">
        <f t="shared" ref="AL368:AM368" si="117">S368</f>
        <v>0</v>
      </c>
      <c r="AM368" s="74">
        <f t="shared" si="117"/>
        <v>0</v>
      </c>
      <c r="AN368" s="74"/>
      <c r="AO368" s="156"/>
      <c r="AP368" s="116">
        <f t="shared" ref="AP368" si="118">W368</f>
        <v>0</v>
      </c>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c r="ES368" s="16"/>
      <c r="ET368" s="16"/>
      <c r="EU368" s="16"/>
      <c r="EV368" s="16"/>
      <c r="EW368" s="16"/>
      <c r="EX368" s="16"/>
      <c r="EY368" s="16"/>
      <c r="EZ368" s="16"/>
      <c r="FA368" s="16"/>
      <c r="FB368" s="16"/>
      <c r="FC368" s="16"/>
      <c r="FD368" s="16"/>
      <c r="FE368" s="16"/>
      <c r="FF368" s="16"/>
      <c r="FG368" s="16"/>
      <c r="FH368" s="16"/>
      <c r="FI368" s="16"/>
      <c r="FJ368" s="16"/>
      <c r="FK368" s="16"/>
      <c r="FL368" s="16"/>
      <c r="FM368" s="16"/>
      <c r="FN368" s="16"/>
      <c r="FO368" s="16"/>
      <c r="FP368" s="16"/>
      <c r="FQ368" s="16"/>
      <c r="FR368" s="16"/>
      <c r="FS368" s="16"/>
      <c r="FT368" s="16"/>
      <c r="FU368" s="16"/>
    </row>
    <row r="369" spans="1:177" s="17" customFormat="1" ht="33" customHeight="1" x14ac:dyDescent="0.25">
      <c r="A369" s="256" t="s">
        <v>1005</v>
      </c>
      <c r="B369" s="248">
        <v>296</v>
      </c>
      <c r="C369" s="248"/>
      <c r="D369" s="249"/>
      <c r="E369" s="245">
        <f t="shared" ref="E369:AO369" si="119">SUM(E370:E371)</f>
        <v>0</v>
      </c>
      <c r="F369" s="252">
        <f t="shared" si="119"/>
        <v>0</v>
      </c>
      <c r="G369" s="252">
        <f t="shared" si="119"/>
        <v>0</v>
      </c>
      <c r="H369" s="253">
        <f t="shared" si="119"/>
        <v>0</v>
      </c>
      <c r="I369" s="252">
        <f t="shared" si="119"/>
        <v>0</v>
      </c>
      <c r="J369" s="253">
        <f t="shared" si="119"/>
        <v>0</v>
      </c>
      <c r="K369" s="253">
        <f t="shared" si="119"/>
        <v>0</v>
      </c>
      <c r="L369" s="253">
        <f t="shared" si="119"/>
        <v>0</v>
      </c>
      <c r="M369" s="253">
        <f t="shared" si="119"/>
        <v>0</v>
      </c>
      <c r="N369" s="253">
        <f t="shared" si="119"/>
        <v>0</v>
      </c>
      <c r="O369" s="253">
        <f t="shared" si="119"/>
        <v>0</v>
      </c>
      <c r="P369" s="254">
        <f t="shared" si="119"/>
        <v>0</v>
      </c>
      <c r="Q369" s="251">
        <f t="shared" si="119"/>
        <v>0</v>
      </c>
      <c r="R369" s="252">
        <f t="shared" si="119"/>
        <v>0</v>
      </c>
      <c r="S369" s="253">
        <f t="shared" si="119"/>
        <v>0</v>
      </c>
      <c r="T369" s="253"/>
      <c r="U369" s="253">
        <f t="shared" si="119"/>
        <v>0</v>
      </c>
      <c r="V369" s="253">
        <f t="shared" si="119"/>
        <v>0</v>
      </c>
      <c r="W369" s="253">
        <f t="shared" ref="W369" si="120">SUM(W370:W371)</f>
        <v>0</v>
      </c>
      <c r="X369" s="170">
        <f t="shared" si="119"/>
        <v>0</v>
      </c>
      <c r="Y369" s="113">
        <f t="shared" si="119"/>
        <v>0</v>
      </c>
      <c r="Z369" s="117">
        <f t="shared" si="119"/>
        <v>0</v>
      </c>
      <c r="AA369" s="113">
        <f t="shared" si="119"/>
        <v>0</v>
      </c>
      <c r="AB369" s="117">
        <f t="shared" si="119"/>
        <v>0</v>
      </c>
      <c r="AC369" s="113">
        <f t="shared" si="119"/>
        <v>0</v>
      </c>
      <c r="AD369" s="113">
        <f t="shared" si="119"/>
        <v>0</v>
      </c>
      <c r="AE369" s="113">
        <f t="shared" si="119"/>
        <v>0</v>
      </c>
      <c r="AF369" s="113">
        <f t="shared" si="119"/>
        <v>0</v>
      </c>
      <c r="AG369" s="113">
        <f t="shared" si="119"/>
        <v>0</v>
      </c>
      <c r="AH369" s="113">
        <f t="shared" si="119"/>
        <v>0</v>
      </c>
      <c r="AI369" s="112">
        <f t="shared" si="119"/>
        <v>0</v>
      </c>
      <c r="AJ369" s="111">
        <f t="shared" si="119"/>
        <v>0</v>
      </c>
      <c r="AK369" s="117">
        <f t="shared" si="119"/>
        <v>0</v>
      </c>
      <c r="AL369" s="113">
        <f t="shared" si="119"/>
        <v>0</v>
      </c>
      <c r="AM369" s="113">
        <f t="shared" ref="AM369" si="121">SUM(AM370:AM371)</f>
        <v>0</v>
      </c>
      <c r="AN369" s="113">
        <f t="shared" si="119"/>
        <v>0</v>
      </c>
      <c r="AO369" s="180">
        <f t="shared" si="119"/>
        <v>0</v>
      </c>
      <c r="AP369" s="180">
        <f t="shared" ref="AP369" si="122">SUM(AP370:AP371)</f>
        <v>0</v>
      </c>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c r="DV369" s="40"/>
      <c r="DW369" s="40"/>
      <c r="DX369" s="40"/>
      <c r="DY369" s="40"/>
      <c r="DZ369" s="40"/>
      <c r="EA369" s="40"/>
      <c r="EB369" s="40"/>
      <c r="EC369" s="40"/>
      <c r="ED369" s="40"/>
      <c r="EE369" s="40"/>
      <c r="EF369" s="40"/>
      <c r="EG369" s="40"/>
      <c r="EH369" s="40"/>
      <c r="EI369" s="40"/>
      <c r="EJ369" s="40"/>
      <c r="EK369" s="40"/>
      <c r="EL369" s="40"/>
      <c r="EM369" s="40"/>
      <c r="EN369" s="40"/>
      <c r="EO369" s="40"/>
      <c r="EP369" s="40"/>
      <c r="EQ369" s="40"/>
      <c r="ER369" s="40"/>
      <c r="ES369" s="40"/>
      <c r="ET369" s="40"/>
      <c r="EU369" s="40"/>
      <c r="EV369" s="40"/>
      <c r="EW369" s="40"/>
      <c r="EX369" s="40"/>
      <c r="EY369" s="40"/>
      <c r="EZ369" s="40"/>
      <c r="FA369" s="40"/>
      <c r="FB369" s="40"/>
      <c r="FC369" s="40"/>
      <c r="FD369" s="40"/>
      <c r="FE369" s="40"/>
      <c r="FF369" s="40"/>
      <c r="FG369" s="40"/>
      <c r="FH369" s="40"/>
      <c r="FI369" s="40"/>
      <c r="FJ369" s="40"/>
      <c r="FK369" s="40"/>
      <c r="FL369" s="40"/>
      <c r="FM369" s="40"/>
      <c r="FN369" s="40"/>
      <c r="FO369" s="40"/>
      <c r="FP369" s="40"/>
      <c r="FQ369" s="40"/>
      <c r="FR369" s="40"/>
      <c r="FS369" s="40"/>
      <c r="FT369" s="40"/>
      <c r="FU369" s="40"/>
    </row>
    <row r="370" spans="1:177" s="15" customFormat="1" ht="51.75" customHeight="1" x14ac:dyDescent="0.25">
      <c r="A370" s="265" t="s">
        <v>936</v>
      </c>
      <c r="B370" s="70"/>
      <c r="C370" s="86">
        <v>964</v>
      </c>
      <c r="D370" s="87"/>
      <c r="E370" s="246">
        <f>SUM(F370,Q370)</f>
        <v>0</v>
      </c>
      <c r="F370" s="263">
        <f>SUM(G370:P370)</f>
        <v>0</v>
      </c>
      <c r="G370" s="115"/>
      <c r="H370" s="74"/>
      <c r="I370" s="115"/>
      <c r="J370" s="74"/>
      <c r="K370" s="74"/>
      <c r="L370" s="74"/>
      <c r="M370" s="74"/>
      <c r="N370" s="74"/>
      <c r="O370" s="74"/>
      <c r="P370" s="76"/>
      <c r="Q370" s="262">
        <f t="shared" ref="Q370:Q371" si="123">SUM(R370:W370)</f>
        <v>0</v>
      </c>
      <c r="R370" s="115"/>
      <c r="S370" s="74"/>
      <c r="T370" s="74"/>
      <c r="U370" s="74"/>
      <c r="V370" s="74"/>
      <c r="W370" s="74"/>
      <c r="X370" s="279">
        <f>SUM(Y370,AJ370)</f>
        <v>0</v>
      </c>
      <c r="Y370" s="51">
        <f>SUM(Z370:AI370)</f>
        <v>0</v>
      </c>
      <c r="Z370" s="115">
        <f t="shared" ref="Z370:Z371" si="124">G370</f>
        <v>0</v>
      </c>
      <c r="AA370" s="74">
        <f t="shared" ref="AA370:AA371" si="125">H370</f>
        <v>0</v>
      </c>
      <c r="AB370" s="115">
        <f t="shared" ref="AB370:AB371" si="126">I370</f>
        <v>0</v>
      </c>
      <c r="AC370" s="74">
        <f t="shared" ref="AC370:AC371" si="127">J370</f>
        <v>0</v>
      </c>
      <c r="AD370" s="74">
        <f t="shared" ref="AD370:AD371" si="128">K370</f>
        <v>0</v>
      </c>
      <c r="AE370" s="74">
        <f t="shared" ref="AE370:AE371" si="129">L370</f>
        <v>0</v>
      </c>
      <c r="AF370" s="74">
        <f t="shared" ref="AF370:AF371" si="130">M370</f>
        <v>0</v>
      </c>
      <c r="AG370" s="74">
        <f t="shared" ref="AG370:AG371" si="131">N370</f>
        <v>0</v>
      </c>
      <c r="AH370" s="74">
        <f t="shared" ref="AH370:AH371" si="132">O370</f>
        <v>0</v>
      </c>
      <c r="AI370" s="76">
        <f t="shared" ref="AI370:AI371" si="133">P370</f>
        <v>0</v>
      </c>
      <c r="AJ370" s="138">
        <f t="shared" ref="AJ370:AJ371" si="134">SUM(AK370:AP370)</f>
        <v>0</v>
      </c>
      <c r="AK370" s="115">
        <f t="shared" ref="AK370:AK371" si="135">R370</f>
        <v>0</v>
      </c>
      <c r="AL370" s="74">
        <f t="shared" ref="AL370:AM371" si="136">S370</f>
        <v>0</v>
      </c>
      <c r="AM370" s="74">
        <f t="shared" si="136"/>
        <v>0</v>
      </c>
      <c r="AN370" s="74">
        <f t="shared" ref="AN370:AN371" si="137">U370</f>
        <v>0</v>
      </c>
      <c r="AO370" s="116">
        <f t="shared" ref="AO370:AP371" si="138">V370</f>
        <v>0</v>
      </c>
      <c r="AP370" s="116">
        <f t="shared" si="138"/>
        <v>0</v>
      </c>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c r="EZ370" s="16"/>
      <c r="FA370" s="16"/>
      <c r="FB370" s="16"/>
      <c r="FC370" s="16"/>
      <c r="FD370" s="16"/>
      <c r="FE370" s="16"/>
      <c r="FF370" s="16"/>
      <c r="FG370" s="16"/>
      <c r="FH370" s="16"/>
      <c r="FI370" s="16"/>
      <c r="FJ370" s="16"/>
      <c r="FK370" s="16"/>
      <c r="FL370" s="16"/>
      <c r="FM370" s="16"/>
      <c r="FN370" s="16"/>
      <c r="FO370" s="16"/>
      <c r="FP370" s="16"/>
      <c r="FQ370" s="16"/>
      <c r="FR370" s="16"/>
      <c r="FS370" s="16"/>
      <c r="FT370" s="16"/>
      <c r="FU370" s="16"/>
    </row>
    <row r="371" spans="1:177" s="15" customFormat="1" ht="65.25" customHeight="1" x14ac:dyDescent="0.25">
      <c r="A371" s="265" t="s">
        <v>935</v>
      </c>
      <c r="B371" s="70"/>
      <c r="C371" s="86">
        <v>965</v>
      </c>
      <c r="D371" s="87"/>
      <c r="E371" s="246">
        <f>SUM(F371,Q371)</f>
        <v>0</v>
      </c>
      <c r="F371" s="263">
        <f>SUM(G371:P371)</f>
        <v>0</v>
      </c>
      <c r="G371" s="115"/>
      <c r="H371" s="74"/>
      <c r="I371" s="115"/>
      <c r="J371" s="74"/>
      <c r="K371" s="74"/>
      <c r="L371" s="74"/>
      <c r="M371" s="74"/>
      <c r="N371" s="74"/>
      <c r="O371" s="74"/>
      <c r="P371" s="76"/>
      <c r="Q371" s="262">
        <f t="shared" si="123"/>
        <v>0</v>
      </c>
      <c r="R371" s="115"/>
      <c r="S371" s="74"/>
      <c r="T371" s="74"/>
      <c r="U371" s="74"/>
      <c r="V371" s="74"/>
      <c r="W371" s="74"/>
      <c r="X371" s="279">
        <f>SUM(Y371,AJ371)</f>
        <v>0</v>
      </c>
      <c r="Y371" s="51">
        <f>SUM(Z371:AI371)</f>
        <v>0</v>
      </c>
      <c r="Z371" s="115">
        <f t="shared" si="124"/>
        <v>0</v>
      </c>
      <c r="AA371" s="74">
        <f t="shared" si="125"/>
        <v>0</v>
      </c>
      <c r="AB371" s="115">
        <f t="shared" si="126"/>
        <v>0</v>
      </c>
      <c r="AC371" s="74">
        <f t="shared" si="127"/>
        <v>0</v>
      </c>
      <c r="AD371" s="74">
        <f t="shared" si="128"/>
        <v>0</v>
      </c>
      <c r="AE371" s="74">
        <f t="shared" si="129"/>
        <v>0</v>
      </c>
      <c r="AF371" s="74">
        <f t="shared" si="130"/>
        <v>0</v>
      </c>
      <c r="AG371" s="74">
        <f t="shared" si="131"/>
        <v>0</v>
      </c>
      <c r="AH371" s="74">
        <f t="shared" si="132"/>
        <v>0</v>
      </c>
      <c r="AI371" s="76">
        <f t="shared" si="133"/>
        <v>0</v>
      </c>
      <c r="AJ371" s="138">
        <f t="shared" si="134"/>
        <v>0</v>
      </c>
      <c r="AK371" s="115">
        <f t="shared" si="135"/>
        <v>0</v>
      </c>
      <c r="AL371" s="74">
        <f t="shared" si="136"/>
        <v>0</v>
      </c>
      <c r="AM371" s="74">
        <f t="shared" si="136"/>
        <v>0</v>
      </c>
      <c r="AN371" s="74">
        <f t="shared" si="137"/>
        <v>0</v>
      </c>
      <c r="AO371" s="116">
        <f t="shared" si="138"/>
        <v>0</v>
      </c>
      <c r="AP371" s="116">
        <f t="shared" si="138"/>
        <v>0</v>
      </c>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c r="ES371" s="16"/>
      <c r="ET371" s="16"/>
      <c r="EU371" s="16"/>
      <c r="EV371" s="16"/>
      <c r="EW371" s="16"/>
      <c r="EX371" s="16"/>
      <c r="EY371" s="16"/>
      <c r="EZ371" s="16"/>
      <c r="FA371" s="16"/>
      <c r="FB371" s="16"/>
      <c r="FC371" s="16"/>
      <c r="FD371" s="16"/>
      <c r="FE371" s="16"/>
      <c r="FF371" s="16"/>
      <c r="FG371" s="16"/>
      <c r="FH371" s="16"/>
      <c r="FI371" s="16"/>
      <c r="FJ371" s="16"/>
      <c r="FK371" s="16"/>
      <c r="FL371" s="16"/>
      <c r="FM371" s="16"/>
      <c r="FN371" s="16"/>
      <c r="FO371" s="16"/>
      <c r="FP371" s="16"/>
      <c r="FQ371" s="16"/>
      <c r="FR371" s="16"/>
      <c r="FS371" s="16"/>
      <c r="FT371" s="16"/>
      <c r="FU371" s="16"/>
    </row>
    <row r="372" spans="1:177" s="17" customFormat="1" ht="33" customHeight="1" x14ac:dyDescent="0.25">
      <c r="A372" s="256" t="s">
        <v>1006</v>
      </c>
      <c r="B372" s="248">
        <v>297</v>
      </c>
      <c r="C372" s="248"/>
      <c r="D372" s="249"/>
      <c r="E372" s="245">
        <f t="shared" ref="E372:AO372" si="139">SUM(E373:E374)</f>
        <v>0</v>
      </c>
      <c r="F372" s="252">
        <f t="shared" si="139"/>
        <v>0</v>
      </c>
      <c r="G372" s="252">
        <f t="shared" si="139"/>
        <v>0</v>
      </c>
      <c r="H372" s="253">
        <f t="shared" si="139"/>
        <v>0</v>
      </c>
      <c r="I372" s="252">
        <f t="shared" si="139"/>
        <v>0</v>
      </c>
      <c r="J372" s="253">
        <f t="shared" si="139"/>
        <v>0</v>
      </c>
      <c r="K372" s="253">
        <f t="shared" si="139"/>
        <v>0</v>
      </c>
      <c r="L372" s="253">
        <f t="shared" si="139"/>
        <v>0</v>
      </c>
      <c r="M372" s="253">
        <f t="shared" si="139"/>
        <v>0</v>
      </c>
      <c r="N372" s="253">
        <f t="shared" si="139"/>
        <v>0</v>
      </c>
      <c r="O372" s="253">
        <f t="shared" si="139"/>
        <v>0</v>
      </c>
      <c r="P372" s="254">
        <f t="shared" si="139"/>
        <v>0</v>
      </c>
      <c r="Q372" s="251">
        <f t="shared" si="139"/>
        <v>0</v>
      </c>
      <c r="R372" s="252">
        <f t="shared" si="139"/>
        <v>0</v>
      </c>
      <c r="S372" s="253">
        <f t="shared" si="139"/>
        <v>0</v>
      </c>
      <c r="T372" s="253"/>
      <c r="U372" s="253">
        <f t="shared" si="139"/>
        <v>0</v>
      </c>
      <c r="V372" s="253">
        <f t="shared" si="139"/>
        <v>0</v>
      </c>
      <c r="W372" s="253">
        <f t="shared" ref="W372" si="140">SUM(W373:W374)</f>
        <v>0</v>
      </c>
      <c r="X372" s="170">
        <f t="shared" si="139"/>
        <v>0</v>
      </c>
      <c r="Y372" s="113">
        <f t="shared" si="139"/>
        <v>0</v>
      </c>
      <c r="Z372" s="117">
        <f t="shared" si="139"/>
        <v>0</v>
      </c>
      <c r="AA372" s="113">
        <f t="shared" si="139"/>
        <v>0</v>
      </c>
      <c r="AB372" s="117">
        <f t="shared" si="139"/>
        <v>0</v>
      </c>
      <c r="AC372" s="113">
        <f t="shared" si="139"/>
        <v>0</v>
      </c>
      <c r="AD372" s="113">
        <f t="shared" si="139"/>
        <v>0</v>
      </c>
      <c r="AE372" s="113">
        <f t="shared" si="139"/>
        <v>0</v>
      </c>
      <c r="AF372" s="113">
        <f t="shared" si="139"/>
        <v>0</v>
      </c>
      <c r="AG372" s="113">
        <f t="shared" si="139"/>
        <v>0</v>
      </c>
      <c r="AH372" s="113">
        <f t="shared" si="139"/>
        <v>0</v>
      </c>
      <c r="AI372" s="112">
        <f t="shared" si="139"/>
        <v>0</v>
      </c>
      <c r="AJ372" s="111">
        <f t="shared" si="139"/>
        <v>0</v>
      </c>
      <c r="AK372" s="117">
        <f t="shared" si="139"/>
        <v>0</v>
      </c>
      <c r="AL372" s="113">
        <f t="shared" si="139"/>
        <v>0</v>
      </c>
      <c r="AM372" s="113">
        <f t="shared" ref="AM372" si="141">SUM(AM373:AM374)</f>
        <v>0</v>
      </c>
      <c r="AN372" s="113">
        <f t="shared" si="139"/>
        <v>0</v>
      </c>
      <c r="AO372" s="180">
        <f t="shared" si="139"/>
        <v>0</v>
      </c>
      <c r="AP372" s="180">
        <f t="shared" ref="AP372" si="142">SUM(AP373:AP374)</f>
        <v>0</v>
      </c>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c r="DV372" s="40"/>
      <c r="DW372" s="40"/>
      <c r="DX372" s="40"/>
      <c r="DY372" s="40"/>
      <c r="DZ372" s="40"/>
      <c r="EA372" s="40"/>
      <c r="EB372" s="40"/>
      <c r="EC372" s="40"/>
      <c r="ED372" s="40"/>
      <c r="EE372" s="40"/>
      <c r="EF372" s="40"/>
      <c r="EG372" s="40"/>
      <c r="EH372" s="40"/>
      <c r="EI372" s="40"/>
      <c r="EJ372" s="40"/>
      <c r="EK372" s="40"/>
      <c r="EL372" s="40"/>
      <c r="EM372" s="40"/>
      <c r="EN372" s="40"/>
      <c r="EO372" s="40"/>
      <c r="EP372" s="40"/>
      <c r="EQ372" s="40"/>
      <c r="ER372" s="40"/>
      <c r="ES372" s="40"/>
      <c r="ET372" s="40"/>
      <c r="EU372" s="40"/>
      <c r="EV372" s="40"/>
      <c r="EW372" s="40"/>
      <c r="EX372" s="40"/>
      <c r="EY372" s="40"/>
      <c r="EZ372" s="40"/>
      <c r="FA372" s="40"/>
      <c r="FB372" s="40"/>
      <c r="FC372" s="40"/>
      <c r="FD372" s="40"/>
      <c r="FE372" s="40"/>
      <c r="FF372" s="40"/>
      <c r="FG372" s="40"/>
      <c r="FH372" s="40"/>
      <c r="FI372" s="40"/>
      <c r="FJ372" s="40"/>
      <c r="FK372" s="40"/>
      <c r="FL372" s="40"/>
      <c r="FM372" s="40"/>
      <c r="FN372" s="40"/>
      <c r="FO372" s="40"/>
      <c r="FP372" s="40"/>
      <c r="FQ372" s="40"/>
      <c r="FR372" s="40"/>
      <c r="FS372" s="40"/>
      <c r="FT372" s="40"/>
      <c r="FU372" s="40"/>
    </row>
    <row r="373" spans="1:177" s="15" customFormat="1" ht="51.75" customHeight="1" x14ac:dyDescent="0.25">
      <c r="A373" s="265" t="s">
        <v>936</v>
      </c>
      <c r="B373" s="70"/>
      <c r="C373" s="86">
        <v>964</v>
      </c>
      <c r="D373" s="87"/>
      <c r="E373" s="246">
        <f>SUM(F373,Q373)</f>
        <v>0</v>
      </c>
      <c r="F373" s="263">
        <f>SUM(G373:P373)</f>
        <v>0</v>
      </c>
      <c r="G373" s="115"/>
      <c r="H373" s="74"/>
      <c r="I373" s="115"/>
      <c r="J373" s="74"/>
      <c r="K373" s="74"/>
      <c r="L373" s="74"/>
      <c r="M373" s="74"/>
      <c r="N373" s="74"/>
      <c r="O373" s="74"/>
      <c r="P373" s="76"/>
      <c r="Q373" s="262">
        <f t="shared" ref="Q373:Q374" si="143">SUM(R373:W373)</f>
        <v>0</v>
      </c>
      <c r="R373" s="115"/>
      <c r="S373" s="74"/>
      <c r="T373" s="74"/>
      <c r="U373" s="74"/>
      <c r="V373" s="74"/>
      <c r="W373" s="74"/>
      <c r="X373" s="279">
        <f>SUM(Y373,AJ373)</f>
        <v>0</v>
      </c>
      <c r="Y373" s="51">
        <f>SUM(Z373:AI373)</f>
        <v>0</v>
      </c>
      <c r="Z373" s="115">
        <f t="shared" ref="Z373:Z374" si="144">G373</f>
        <v>0</v>
      </c>
      <c r="AA373" s="74">
        <f t="shared" ref="AA373:AA374" si="145">H373</f>
        <v>0</v>
      </c>
      <c r="AB373" s="115">
        <f t="shared" ref="AB373:AB374" si="146">I373</f>
        <v>0</v>
      </c>
      <c r="AC373" s="74">
        <f t="shared" ref="AC373:AC374" si="147">J373</f>
        <v>0</v>
      </c>
      <c r="AD373" s="74">
        <f t="shared" ref="AD373:AD374" si="148">K373</f>
        <v>0</v>
      </c>
      <c r="AE373" s="74">
        <f t="shared" ref="AE373:AE374" si="149">L373</f>
        <v>0</v>
      </c>
      <c r="AF373" s="74">
        <f t="shared" ref="AF373:AF374" si="150">M373</f>
        <v>0</v>
      </c>
      <c r="AG373" s="74">
        <f t="shared" ref="AG373:AG374" si="151">N373</f>
        <v>0</v>
      </c>
      <c r="AH373" s="74">
        <f t="shared" ref="AH373:AH374" si="152">O373</f>
        <v>0</v>
      </c>
      <c r="AI373" s="76">
        <f t="shared" ref="AI373:AI374" si="153">P373</f>
        <v>0</v>
      </c>
      <c r="AJ373" s="138">
        <f t="shared" ref="AJ373:AJ374" si="154">SUM(AK373:AP373)</f>
        <v>0</v>
      </c>
      <c r="AK373" s="115">
        <f t="shared" ref="AK373:AK374" si="155">R373</f>
        <v>0</v>
      </c>
      <c r="AL373" s="74">
        <f t="shared" ref="AL373:AM374" si="156">S373</f>
        <v>0</v>
      </c>
      <c r="AM373" s="74">
        <f t="shared" si="156"/>
        <v>0</v>
      </c>
      <c r="AN373" s="74">
        <f t="shared" ref="AN373:AN374" si="157">U373</f>
        <v>0</v>
      </c>
      <c r="AO373" s="116">
        <f t="shared" ref="AO373:AP374" si="158">V373</f>
        <v>0</v>
      </c>
      <c r="AP373" s="116">
        <f t="shared" si="158"/>
        <v>0</v>
      </c>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c r="ES373" s="16"/>
      <c r="ET373" s="16"/>
      <c r="EU373" s="16"/>
      <c r="EV373" s="16"/>
      <c r="EW373" s="16"/>
      <c r="EX373" s="16"/>
      <c r="EY373" s="16"/>
      <c r="EZ373" s="16"/>
      <c r="FA373" s="16"/>
      <c r="FB373" s="16"/>
      <c r="FC373" s="16"/>
      <c r="FD373" s="16"/>
      <c r="FE373" s="16"/>
      <c r="FF373" s="16"/>
      <c r="FG373" s="16"/>
      <c r="FH373" s="16"/>
      <c r="FI373" s="16"/>
      <c r="FJ373" s="16"/>
      <c r="FK373" s="16"/>
      <c r="FL373" s="16"/>
      <c r="FM373" s="16"/>
      <c r="FN373" s="16"/>
      <c r="FO373" s="16"/>
      <c r="FP373" s="16"/>
      <c r="FQ373" s="16"/>
      <c r="FR373" s="16"/>
      <c r="FS373" s="16"/>
      <c r="FT373" s="16"/>
      <c r="FU373" s="16"/>
    </row>
    <row r="374" spans="1:177" s="15" customFormat="1" ht="65.25" customHeight="1" x14ac:dyDescent="0.25">
      <c r="A374" s="265" t="s">
        <v>935</v>
      </c>
      <c r="B374" s="70"/>
      <c r="C374" s="86">
        <v>965</v>
      </c>
      <c r="D374" s="87"/>
      <c r="E374" s="246">
        <f>SUM(F374,Q374)</f>
        <v>0</v>
      </c>
      <c r="F374" s="263">
        <f>SUM(G374:P374)</f>
        <v>0</v>
      </c>
      <c r="G374" s="115"/>
      <c r="H374" s="74"/>
      <c r="I374" s="115"/>
      <c r="J374" s="74"/>
      <c r="K374" s="74"/>
      <c r="L374" s="74"/>
      <c r="M374" s="74"/>
      <c r="N374" s="74"/>
      <c r="O374" s="74"/>
      <c r="P374" s="76"/>
      <c r="Q374" s="262">
        <f t="shared" si="143"/>
        <v>0</v>
      </c>
      <c r="R374" s="115"/>
      <c r="S374" s="74"/>
      <c r="T374" s="74"/>
      <c r="U374" s="74"/>
      <c r="V374" s="74"/>
      <c r="W374" s="74"/>
      <c r="X374" s="279">
        <f>SUM(Y374,AJ374)</f>
        <v>0</v>
      </c>
      <c r="Y374" s="51">
        <f>SUM(Z374:AI374)</f>
        <v>0</v>
      </c>
      <c r="Z374" s="115">
        <f t="shared" si="144"/>
        <v>0</v>
      </c>
      <c r="AA374" s="74">
        <f t="shared" si="145"/>
        <v>0</v>
      </c>
      <c r="AB374" s="115">
        <f t="shared" si="146"/>
        <v>0</v>
      </c>
      <c r="AC374" s="74">
        <f t="shared" si="147"/>
        <v>0</v>
      </c>
      <c r="AD374" s="74">
        <f t="shared" si="148"/>
        <v>0</v>
      </c>
      <c r="AE374" s="74">
        <f t="shared" si="149"/>
        <v>0</v>
      </c>
      <c r="AF374" s="74">
        <f t="shared" si="150"/>
        <v>0</v>
      </c>
      <c r="AG374" s="74">
        <f t="shared" si="151"/>
        <v>0</v>
      </c>
      <c r="AH374" s="74">
        <f t="shared" si="152"/>
        <v>0</v>
      </c>
      <c r="AI374" s="76">
        <f t="shared" si="153"/>
        <v>0</v>
      </c>
      <c r="AJ374" s="138">
        <f t="shared" si="154"/>
        <v>0</v>
      </c>
      <c r="AK374" s="115">
        <f t="shared" si="155"/>
        <v>0</v>
      </c>
      <c r="AL374" s="74">
        <f t="shared" si="156"/>
        <v>0</v>
      </c>
      <c r="AM374" s="74">
        <f t="shared" si="156"/>
        <v>0</v>
      </c>
      <c r="AN374" s="74">
        <f t="shared" si="157"/>
        <v>0</v>
      </c>
      <c r="AO374" s="116">
        <f t="shared" si="158"/>
        <v>0</v>
      </c>
      <c r="AP374" s="116">
        <f t="shared" si="158"/>
        <v>0</v>
      </c>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c r="ES374" s="16"/>
      <c r="ET374" s="16"/>
      <c r="EU374" s="16"/>
      <c r="EV374" s="16"/>
      <c r="EW374" s="16"/>
      <c r="EX374" s="16"/>
      <c r="EY374" s="16"/>
      <c r="EZ374" s="16"/>
      <c r="FA374" s="16"/>
      <c r="FB374" s="16"/>
      <c r="FC374" s="16"/>
      <c r="FD374" s="16"/>
      <c r="FE374" s="16"/>
      <c r="FF374" s="16"/>
      <c r="FG374" s="16"/>
      <c r="FH374" s="16"/>
      <c r="FI374" s="16"/>
      <c r="FJ374" s="16"/>
      <c r="FK374" s="16"/>
      <c r="FL374" s="16"/>
      <c r="FM374" s="16"/>
      <c r="FN374" s="16"/>
      <c r="FO374" s="16"/>
      <c r="FP374" s="16"/>
      <c r="FQ374" s="16"/>
      <c r="FR374" s="16"/>
      <c r="FS374" s="16"/>
      <c r="FT374" s="16"/>
      <c r="FU374" s="16"/>
    </row>
    <row r="375" spans="1:177" s="17" customFormat="1" ht="33.75" customHeight="1" x14ac:dyDescent="0.25">
      <c r="A375" s="256" t="s">
        <v>546</v>
      </c>
      <c r="B375" s="248">
        <v>300</v>
      </c>
      <c r="C375" s="248"/>
      <c r="D375" s="249"/>
      <c r="E375" s="245">
        <f>E376+E378</f>
        <v>0</v>
      </c>
      <c r="F375" s="252">
        <f t="shared" ref="F375:V375" si="159">F376+F378</f>
        <v>0</v>
      </c>
      <c r="G375" s="252">
        <f t="shared" si="159"/>
        <v>0</v>
      </c>
      <c r="H375" s="253">
        <f t="shared" si="159"/>
        <v>0</v>
      </c>
      <c r="I375" s="252">
        <f t="shared" si="159"/>
        <v>0</v>
      </c>
      <c r="J375" s="253">
        <f t="shared" si="159"/>
        <v>0</v>
      </c>
      <c r="K375" s="253">
        <f t="shared" si="159"/>
        <v>0</v>
      </c>
      <c r="L375" s="253">
        <f t="shared" si="159"/>
        <v>0</v>
      </c>
      <c r="M375" s="253">
        <f t="shared" si="159"/>
        <v>0</v>
      </c>
      <c r="N375" s="253">
        <f t="shared" si="159"/>
        <v>0</v>
      </c>
      <c r="O375" s="253">
        <f t="shared" si="159"/>
        <v>0</v>
      </c>
      <c r="P375" s="254">
        <f t="shared" si="159"/>
        <v>0</v>
      </c>
      <c r="Q375" s="251">
        <f t="shared" si="159"/>
        <v>0</v>
      </c>
      <c r="R375" s="252">
        <f t="shared" si="159"/>
        <v>0</v>
      </c>
      <c r="S375" s="253">
        <f t="shared" si="159"/>
        <v>0</v>
      </c>
      <c r="T375" s="253"/>
      <c r="U375" s="253">
        <f t="shared" si="159"/>
        <v>0</v>
      </c>
      <c r="V375" s="253">
        <f t="shared" si="159"/>
        <v>0</v>
      </c>
      <c r="W375" s="253">
        <f t="shared" ref="W375" si="160">W376+W378</f>
        <v>0</v>
      </c>
      <c r="X375" s="170">
        <f>X376+X378</f>
        <v>0</v>
      </c>
      <c r="Y375" s="113">
        <f t="shared" ref="Y375:AO375" si="161">Y376+Y378</f>
        <v>0</v>
      </c>
      <c r="Z375" s="117">
        <f t="shared" si="161"/>
        <v>0</v>
      </c>
      <c r="AA375" s="113">
        <f t="shared" si="161"/>
        <v>0</v>
      </c>
      <c r="AB375" s="117">
        <f t="shared" si="161"/>
        <v>0</v>
      </c>
      <c r="AC375" s="113">
        <f t="shared" si="161"/>
        <v>0</v>
      </c>
      <c r="AD375" s="113">
        <f t="shared" si="161"/>
        <v>0</v>
      </c>
      <c r="AE375" s="113">
        <f t="shared" si="161"/>
        <v>0</v>
      </c>
      <c r="AF375" s="113">
        <f t="shared" si="161"/>
        <v>0</v>
      </c>
      <c r="AG375" s="113">
        <f t="shared" si="161"/>
        <v>0</v>
      </c>
      <c r="AH375" s="113">
        <f t="shared" si="161"/>
        <v>0</v>
      </c>
      <c r="AI375" s="112">
        <f t="shared" si="161"/>
        <v>0</v>
      </c>
      <c r="AJ375" s="111">
        <f t="shared" si="161"/>
        <v>0</v>
      </c>
      <c r="AK375" s="117">
        <f t="shared" si="161"/>
        <v>0</v>
      </c>
      <c r="AL375" s="113">
        <f t="shared" si="161"/>
        <v>0</v>
      </c>
      <c r="AM375" s="113">
        <f t="shared" ref="AM375" si="162">AM376+AM378</f>
        <v>0</v>
      </c>
      <c r="AN375" s="113">
        <f t="shared" si="161"/>
        <v>0</v>
      </c>
      <c r="AO375" s="180">
        <f t="shared" si="161"/>
        <v>0</v>
      </c>
      <c r="AP375" s="180">
        <f t="shared" ref="AP375" si="163">AP376+AP378</f>
        <v>0</v>
      </c>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c r="DV375" s="40"/>
      <c r="DW375" s="40"/>
      <c r="DX375" s="40"/>
      <c r="DY375" s="40"/>
      <c r="DZ375" s="40"/>
      <c r="EA375" s="40"/>
      <c r="EB375" s="40"/>
      <c r="EC375" s="40"/>
      <c r="ED375" s="40"/>
      <c r="EE375" s="40"/>
      <c r="EF375" s="40"/>
      <c r="EG375" s="40"/>
      <c r="EH375" s="40"/>
      <c r="EI375" s="40"/>
      <c r="EJ375" s="40"/>
      <c r="EK375" s="40"/>
      <c r="EL375" s="40"/>
      <c r="EM375" s="40"/>
      <c r="EN375" s="40"/>
      <c r="EO375" s="40"/>
      <c r="EP375" s="40"/>
      <c r="EQ375" s="40"/>
      <c r="ER375" s="40"/>
      <c r="ES375" s="40"/>
      <c r="ET375" s="40"/>
      <c r="EU375" s="40"/>
      <c r="EV375" s="40"/>
      <c r="EW375" s="40"/>
      <c r="EX375" s="40"/>
      <c r="EY375" s="40"/>
      <c r="EZ375" s="40"/>
      <c r="FA375" s="40"/>
      <c r="FB375" s="40"/>
      <c r="FC375" s="40"/>
      <c r="FD375" s="40"/>
      <c r="FE375" s="40"/>
      <c r="FF375" s="40"/>
      <c r="FG375" s="40"/>
      <c r="FH375" s="40"/>
      <c r="FI375" s="40"/>
      <c r="FJ375" s="40"/>
      <c r="FK375" s="40"/>
      <c r="FL375" s="40"/>
      <c r="FM375" s="40"/>
      <c r="FN375" s="40"/>
      <c r="FO375" s="40"/>
      <c r="FP375" s="40"/>
      <c r="FQ375" s="40"/>
      <c r="FR375" s="40"/>
      <c r="FS375" s="40"/>
      <c r="FT375" s="40"/>
      <c r="FU375" s="40"/>
    </row>
    <row r="376" spans="1:177" s="17" customFormat="1" ht="34.5" customHeight="1" x14ac:dyDescent="0.25">
      <c r="A376" s="256" t="s">
        <v>550</v>
      </c>
      <c r="B376" s="248">
        <v>310</v>
      </c>
      <c r="C376" s="248"/>
      <c r="D376" s="249"/>
      <c r="E376" s="245">
        <f t="shared" ref="E376:AP376" si="164">SUM(E377)</f>
        <v>0</v>
      </c>
      <c r="F376" s="252">
        <f t="shared" si="164"/>
        <v>0</v>
      </c>
      <c r="G376" s="252">
        <f t="shared" si="164"/>
        <v>0</v>
      </c>
      <c r="H376" s="253">
        <f t="shared" si="164"/>
        <v>0</v>
      </c>
      <c r="I376" s="252">
        <f t="shared" si="164"/>
        <v>0</v>
      </c>
      <c r="J376" s="253">
        <f t="shared" si="164"/>
        <v>0</v>
      </c>
      <c r="K376" s="253">
        <f t="shared" si="164"/>
        <v>0</v>
      </c>
      <c r="L376" s="253">
        <f t="shared" si="164"/>
        <v>0</v>
      </c>
      <c r="M376" s="253">
        <f t="shared" si="164"/>
        <v>0</v>
      </c>
      <c r="N376" s="253">
        <f t="shared" si="164"/>
        <v>0</v>
      </c>
      <c r="O376" s="253">
        <f t="shared" si="164"/>
        <v>0</v>
      </c>
      <c r="P376" s="254">
        <f t="shared" si="164"/>
        <v>0</v>
      </c>
      <c r="Q376" s="251">
        <f t="shared" si="164"/>
        <v>0</v>
      </c>
      <c r="R376" s="252">
        <f t="shared" si="164"/>
        <v>0</v>
      </c>
      <c r="S376" s="253">
        <f t="shared" si="164"/>
        <v>0</v>
      </c>
      <c r="T376" s="253"/>
      <c r="U376" s="253">
        <f t="shared" si="164"/>
        <v>0</v>
      </c>
      <c r="V376" s="253">
        <f t="shared" si="164"/>
        <v>0</v>
      </c>
      <c r="W376" s="253">
        <f t="shared" si="164"/>
        <v>0</v>
      </c>
      <c r="X376" s="170">
        <f t="shared" si="164"/>
        <v>0</v>
      </c>
      <c r="Y376" s="113">
        <f t="shared" si="164"/>
        <v>0</v>
      </c>
      <c r="Z376" s="117">
        <f t="shared" si="164"/>
        <v>0</v>
      </c>
      <c r="AA376" s="113">
        <f t="shared" si="164"/>
        <v>0</v>
      </c>
      <c r="AB376" s="117">
        <f t="shared" si="164"/>
        <v>0</v>
      </c>
      <c r="AC376" s="113">
        <f t="shared" si="164"/>
        <v>0</v>
      </c>
      <c r="AD376" s="113">
        <f t="shared" si="164"/>
        <v>0</v>
      </c>
      <c r="AE376" s="113">
        <f t="shared" si="164"/>
        <v>0</v>
      </c>
      <c r="AF376" s="113">
        <f t="shared" si="164"/>
        <v>0</v>
      </c>
      <c r="AG376" s="113">
        <f t="shared" si="164"/>
        <v>0</v>
      </c>
      <c r="AH376" s="113">
        <f t="shared" si="164"/>
        <v>0</v>
      </c>
      <c r="AI376" s="112">
        <f t="shared" si="164"/>
        <v>0</v>
      </c>
      <c r="AJ376" s="111">
        <f t="shared" si="164"/>
        <v>0</v>
      </c>
      <c r="AK376" s="117">
        <f t="shared" si="164"/>
        <v>0</v>
      </c>
      <c r="AL376" s="113">
        <f t="shared" si="164"/>
        <v>0</v>
      </c>
      <c r="AM376" s="113">
        <f t="shared" si="164"/>
        <v>0</v>
      </c>
      <c r="AN376" s="113">
        <f t="shared" si="164"/>
        <v>0</v>
      </c>
      <c r="AO376" s="180">
        <f t="shared" si="164"/>
        <v>0</v>
      </c>
      <c r="AP376" s="180">
        <f t="shared" si="164"/>
        <v>0</v>
      </c>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c r="DV376" s="40"/>
      <c r="DW376" s="40"/>
      <c r="DX376" s="40"/>
      <c r="DY376" s="40"/>
      <c r="DZ376" s="40"/>
      <c r="EA376" s="40"/>
      <c r="EB376" s="40"/>
      <c r="EC376" s="40"/>
      <c r="ED376" s="40"/>
      <c r="EE376" s="40"/>
      <c r="EF376" s="40"/>
      <c r="EG376" s="40"/>
      <c r="EH376" s="40"/>
      <c r="EI376" s="40"/>
      <c r="EJ376" s="40"/>
      <c r="EK376" s="40"/>
      <c r="EL376" s="40"/>
      <c r="EM376" s="40"/>
      <c r="EN376" s="40"/>
      <c r="EO376" s="40"/>
      <c r="EP376" s="40"/>
      <c r="EQ376" s="40"/>
      <c r="ER376" s="40"/>
      <c r="ES376" s="40"/>
      <c r="ET376" s="40"/>
      <c r="EU376" s="40"/>
      <c r="EV376" s="40"/>
      <c r="EW376" s="40"/>
      <c r="EX376" s="40"/>
      <c r="EY376" s="40"/>
      <c r="EZ376" s="40"/>
      <c r="FA376" s="40"/>
      <c r="FB376" s="40"/>
      <c r="FC376" s="40"/>
      <c r="FD376" s="40"/>
      <c r="FE376" s="40"/>
      <c r="FF376" s="40"/>
      <c r="FG376" s="40"/>
      <c r="FH376" s="40"/>
      <c r="FI376" s="40"/>
      <c r="FJ376" s="40"/>
      <c r="FK376" s="40"/>
      <c r="FL376" s="40"/>
      <c r="FM376" s="40"/>
      <c r="FN376" s="40"/>
      <c r="FO376" s="40"/>
      <c r="FP376" s="40"/>
      <c r="FQ376" s="40"/>
      <c r="FR376" s="40"/>
      <c r="FS376" s="40"/>
      <c r="FT376" s="40"/>
      <c r="FU376" s="40"/>
    </row>
    <row r="377" spans="1:177" s="15" customFormat="1" ht="24" customHeight="1" x14ac:dyDescent="0.25">
      <c r="A377" s="75" t="s">
        <v>16</v>
      </c>
      <c r="B377" s="70"/>
      <c r="C377" s="86">
        <v>971</v>
      </c>
      <c r="D377" s="87"/>
      <c r="E377" s="246">
        <f>SUM(F377,Q377)</f>
        <v>0</v>
      </c>
      <c r="F377" s="263">
        <f>SUM(G377:P377)</f>
        <v>0</v>
      </c>
      <c r="G377" s="115"/>
      <c r="H377" s="74"/>
      <c r="I377" s="115"/>
      <c r="J377" s="74">
        <f>'Раб.таблица 2022'!N400</f>
        <v>0</v>
      </c>
      <c r="K377" s="74"/>
      <c r="L377" s="74"/>
      <c r="M377" s="74"/>
      <c r="N377" s="74"/>
      <c r="O377" s="74"/>
      <c r="P377" s="76"/>
      <c r="Q377" s="262">
        <f t="shared" ref="Q377" si="165">SUM(R377:W377)</f>
        <v>0</v>
      </c>
      <c r="R377" s="115"/>
      <c r="S377" s="74"/>
      <c r="T377" s="74"/>
      <c r="U377" s="74"/>
      <c r="V377" s="74"/>
      <c r="W377" s="74"/>
      <c r="X377" s="279">
        <f>SUM(Y377,AJ377)</f>
        <v>0</v>
      </c>
      <c r="Y377" s="51">
        <f>SUM(Z377:AI377)</f>
        <v>0</v>
      </c>
      <c r="Z377" s="115">
        <f>G377</f>
        <v>0</v>
      </c>
      <c r="AA377" s="74">
        <f t="shared" ref="AA377" si="166">H377</f>
        <v>0</v>
      </c>
      <c r="AB377" s="115">
        <f t="shared" ref="AB377" si="167">I377</f>
        <v>0</v>
      </c>
      <c r="AC377" s="74">
        <f t="shared" ref="AC377" si="168">J377</f>
        <v>0</v>
      </c>
      <c r="AD377" s="74">
        <f t="shared" ref="AD377" si="169">K377</f>
        <v>0</v>
      </c>
      <c r="AE377" s="74">
        <f t="shared" ref="AE377" si="170">L377</f>
        <v>0</v>
      </c>
      <c r="AF377" s="74">
        <f t="shared" ref="AF377" si="171">M377</f>
        <v>0</v>
      </c>
      <c r="AG377" s="74">
        <f t="shared" ref="AG377" si="172">N377</f>
        <v>0</v>
      </c>
      <c r="AH377" s="74">
        <f t="shared" ref="AH377" si="173">O377</f>
        <v>0</v>
      </c>
      <c r="AI377" s="76">
        <f t="shared" ref="AI377" si="174">P377</f>
        <v>0</v>
      </c>
      <c r="AJ377" s="138">
        <f>SUM(AK377:AP377)</f>
        <v>0</v>
      </c>
      <c r="AK377" s="115">
        <f t="shared" ref="AK377" si="175">R377</f>
        <v>0</v>
      </c>
      <c r="AL377" s="74">
        <f t="shared" ref="AL377:AM377" si="176">S377</f>
        <v>0</v>
      </c>
      <c r="AM377" s="74">
        <f t="shared" si="176"/>
        <v>0</v>
      </c>
      <c r="AN377" s="74">
        <f t="shared" ref="AN377" si="177">U377</f>
        <v>0</v>
      </c>
      <c r="AO377" s="116">
        <f t="shared" ref="AO377:AP377" si="178">V377</f>
        <v>0</v>
      </c>
      <c r="AP377" s="116">
        <f t="shared" si="178"/>
        <v>0</v>
      </c>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c r="ES377" s="16"/>
      <c r="ET377" s="16"/>
      <c r="EU377" s="16"/>
      <c r="EV377" s="16"/>
      <c r="EW377" s="16"/>
      <c r="EX377" s="16"/>
      <c r="EY377" s="16"/>
      <c r="EZ377" s="16"/>
      <c r="FA377" s="16"/>
      <c r="FB377" s="16"/>
      <c r="FC377" s="16"/>
      <c r="FD377" s="16"/>
      <c r="FE377" s="16"/>
      <c r="FF377" s="16"/>
      <c r="FG377" s="16"/>
      <c r="FH377" s="16"/>
      <c r="FI377" s="16"/>
      <c r="FJ377" s="16"/>
      <c r="FK377" s="16"/>
      <c r="FL377" s="16"/>
      <c r="FM377" s="16"/>
      <c r="FN377" s="16"/>
      <c r="FO377" s="16"/>
      <c r="FP377" s="16"/>
      <c r="FQ377" s="16"/>
      <c r="FR377" s="16"/>
      <c r="FS377" s="16"/>
      <c r="FT377" s="16"/>
      <c r="FU377" s="16"/>
    </row>
    <row r="378" spans="1:177" s="17" customFormat="1" ht="32.25" customHeight="1" x14ac:dyDescent="0.25">
      <c r="A378" s="256" t="s">
        <v>547</v>
      </c>
      <c r="B378" s="248">
        <v>340</v>
      </c>
      <c r="C378" s="248"/>
      <c r="D378" s="249"/>
      <c r="E378" s="245">
        <f>SUM(E379:E383)</f>
        <v>0</v>
      </c>
      <c r="F378" s="252">
        <f t="shared" ref="F378:AO378" si="179">SUM(F379:F383)</f>
        <v>0</v>
      </c>
      <c r="G378" s="252">
        <f t="shared" si="179"/>
        <v>0</v>
      </c>
      <c r="H378" s="253">
        <f t="shared" si="179"/>
        <v>0</v>
      </c>
      <c r="I378" s="252">
        <f t="shared" si="179"/>
        <v>0</v>
      </c>
      <c r="J378" s="253">
        <f t="shared" si="179"/>
        <v>0</v>
      </c>
      <c r="K378" s="253">
        <f t="shared" si="179"/>
        <v>0</v>
      </c>
      <c r="L378" s="253">
        <f t="shared" si="179"/>
        <v>0</v>
      </c>
      <c r="M378" s="253">
        <f t="shared" si="179"/>
        <v>0</v>
      </c>
      <c r="N378" s="253">
        <f t="shared" si="179"/>
        <v>0</v>
      </c>
      <c r="O378" s="253">
        <f t="shared" si="179"/>
        <v>0</v>
      </c>
      <c r="P378" s="254">
        <f t="shared" si="179"/>
        <v>0</v>
      </c>
      <c r="Q378" s="251">
        <f t="shared" si="179"/>
        <v>0</v>
      </c>
      <c r="R378" s="252">
        <f t="shared" si="179"/>
        <v>0</v>
      </c>
      <c r="S378" s="253">
        <f t="shared" si="179"/>
        <v>0</v>
      </c>
      <c r="T378" s="253"/>
      <c r="U378" s="253">
        <f t="shared" si="179"/>
        <v>0</v>
      </c>
      <c r="V378" s="253">
        <f t="shared" si="179"/>
        <v>0</v>
      </c>
      <c r="W378" s="253">
        <f t="shared" ref="W378" si="180">SUM(W379:W383)</f>
        <v>0</v>
      </c>
      <c r="X378" s="170">
        <f t="shared" si="179"/>
        <v>0</v>
      </c>
      <c r="Y378" s="113">
        <f t="shared" si="179"/>
        <v>0</v>
      </c>
      <c r="Z378" s="117">
        <f t="shared" si="179"/>
        <v>0</v>
      </c>
      <c r="AA378" s="113">
        <f t="shared" si="179"/>
        <v>0</v>
      </c>
      <c r="AB378" s="117">
        <f t="shared" si="179"/>
        <v>0</v>
      </c>
      <c r="AC378" s="113">
        <f t="shared" si="179"/>
        <v>0</v>
      </c>
      <c r="AD378" s="113">
        <f t="shared" si="179"/>
        <v>0</v>
      </c>
      <c r="AE378" s="113">
        <f t="shared" si="179"/>
        <v>0</v>
      </c>
      <c r="AF378" s="113">
        <f t="shared" si="179"/>
        <v>0</v>
      </c>
      <c r="AG378" s="113">
        <f t="shared" si="179"/>
        <v>0</v>
      </c>
      <c r="AH378" s="113">
        <f t="shared" si="179"/>
        <v>0</v>
      </c>
      <c r="AI378" s="112">
        <f t="shared" si="179"/>
        <v>0</v>
      </c>
      <c r="AJ378" s="111">
        <f t="shared" si="179"/>
        <v>0</v>
      </c>
      <c r="AK378" s="117">
        <f t="shared" si="179"/>
        <v>0</v>
      </c>
      <c r="AL378" s="113">
        <f t="shared" si="179"/>
        <v>0</v>
      </c>
      <c r="AM378" s="113">
        <f t="shared" ref="AM378" si="181">SUM(AM379:AM383)</f>
        <v>0</v>
      </c>
      <c r="AN378" s="113">
        <f t="shared" si="179"/>
        <v>0</v>
      </c>
      <c r="AO378" s="180">
        <f t="shared" si="179"/>
        <v>0</v>
      </c>
      <c r="AP378" s="180">
        <f t="shared" ref="AP378" si="182">SUM(AP379:AP383)</f>
        <v>0</v>
      </c>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c r="DV378" s="40"/>
      <c r="DW378" s="40"/>
      <c r="DX378" s="40"/>
      <c r="DY378" s="40"/>
      <c r="DZ378" s="40"/>
      <c r="EA378" s="40"/>
      <c r="EB378" s="40"/>
      <c r="EC378" s="40"/>
      <c r="ED378" s="40"/>
      <c r="EE378" s="40"/>
      <c r="EF378" s="40"/>
      <c r="EG378" s="40"/>
      <c r="EH378" s="40"/>
      <c r="EI378" s="40"/>
      <c r="EJ378" s="40"/>
      <c r="EK378" s="40"/>
      <c r="EL378" s="40"/>
      <c r="EM378" s="40"/>
      <c r="EN378" s="40"/>
      <c r="EO378" s="40"/>
      <c r="EP378" s="40"/>
      <c r="EQ378" s="40"/>
      <c r="ER378" s="40"/>
      <c r="ES378" s="40"/>
      <c r="ET378" s="40"/>
      <c r="EU378" s="40"/>
      <c r="EV378" s="40"/>
      <c r="EW378" s="40"/>
      <c r="EX378" s="40"/>
      <c r="EY378" s="40"/>
      <c r="EZ378" s="40"/>
      <c r="FA378" s="40"/>
      <c r="FB378" s="40"/>
      <c r="FC378" s="40"/>
      <c r="FD378" s="40"/>
      <c r="FE378" s="40"/>
      <c r="FF378" s="40"/>
      <c r="FG378" s="40"/>
      <c r="FH378" s="40"/>
      <c r="FI378" s="40"/>
      <c r="FJ378" s="40"/>
      <c r="FK378" s="40"/>
      <c r="FL378" s="40"/>
      <c r="FM378" s="40"/>
      <c r="FN378" s="40"/>
      <c r="FO378" s="40"/>
      <c r="FP378" s="40"/>
      <c r="FQ378" s="40"/>
      <c r="FR378" s="40"/>
      <c r="FS378" s="40"/>
      <c r="FT378" s="40"/>
      <c r="FU378" s="40"/>
    </row>
    <row r="379" spans="1:177" s="15" customFormat="1" ht="24.75" customHeight="1" x14ac:dyDescent="0.25">
      <c r="A379" s="75" t="s">
        <v>1</v>
      </c>
      <c r="B379" s="86">
        <v>346</v>
      </c>
      <c r="C379" s="86">
        <v>981</v>
      </c>
      <c r="D379" s="87"/>
      <c r="E379" s="246">
        <f>SUM(F379,Q379)</f>
        <v>0</v>
      </c>
      <c r="F379" s="263">
        <f>SUM(G379:P379)</f>
        <v>0</v>
      </c>
      <c r="G379" s="115"/>
      <c r="H379" s="74"/>
      <c r="I379" s="115"/>
      <c r="J379" s="74">
        <f>'Раб.таблица 2022'!N402</f>
        <v>0</v>
      </c>
      <c r="K379" s="74"/>
      <c r="L379" s="74"/>
      <c r="M379" s="74"/>
      <c r="N379" s="74"/>
      <c r="O379" s="74"/>
      <c r="P379" s="76"/>
      <c r="Q379" s="262">
        <f t="shared" ref="Q379:Q383" si="183">SUM(R379:W379)</f>
        <v>0</v>
      </c>
      <c r="R379" s="115"/>
      <c r="S379" s="74"/>
      <c r="T379" s="74"/>
      <c r="U379" s="74"/>
      <c r="V379" s="74"/>
      <c r="W379" s="74"/>
      <c r="X379" s="279">
        <f>SUM(Y379,AJ379)</f>
        <v>0</v>
      </c>
      <c r="Y379" s="51">
        <f>SUM(Z379:AI379)</f>
        <v>0</v>
      </c>
      <c r="Z379" s="115">
        <f t="shared" ref="Z379:Z383" si="184">G379</f>
        <v>0</v>
      </c>
      <c r="AA379" s="74">
        <f t="shared" ref="AA379:AA383" si="185">H379</f>
        <v>0</v>
      </c>
      <c r="AB379" s="115">
        <f t="shared" ref="AB379:AB383" si="186">I379</f>
        <v>0</v>
      </c>
      <c r="AC379" s="74">
        <f t="shared" ref="AC379:AC383" si="187">J379</f>
        <v>0</v>
      </c>
      <c r="AD379" s="74">
        <f t="shared" ref="AD379:AD383" si="188">K379</f>
        <v>0</v>
      </c>
      <c r="AE379" s="74">
        <f t="shared" ref="AE379:AE383" si="189">L379</f>
        <v>0</v>
      </c>
      <c r="AF379" s="74">
        <f t="shared" ref="AF379:AF383" si="190">M379</f>
        <v>0</v>
      </c>
      <c r="AG379" s="74">
        <f t="shared" ref="AG379:AG383" si="191">N379</f>
        <v>0</v>
      </c>
      <c r="AH379" s="74">
        <f t="shared" ref="AH379:AH383" si="192">O379</f>
        <v>0</v>
      </c>
      <c r="AI379" s="76">
        <f t="shared" ref="AI379:AI383" si="193">P379</f>
        <v>0</v>
      </c>
      <c r="AJ379" s="138">
        <f t="shared" ref="AJ379:AJ383" si="194">SUM(AK379:AP379)</f>
        <v>0</v>
      </c>
      <c r="AK379" s="115">
        <f t="shared" ref="AK379:AK383" si="195">R379</f>
        <v>0</v>
      </c>
      <c r="AL379" s="74">
        <f t="shared" ref="AL379:AM383" si="196">S379</f>
        <v>0</v>
      </c>
      <c r="AM379" s="74">
        <f t="shared" si="196"/>
        <v>0</v>
      </c>
      <c r="AN379" s="74">
        <f t="shared" ref="AN379:AN383" si="197">U379</f>
        <v>0</v>
      </c>
      <c r="AO379" s="116">
        <f t="shared" ref="AO379:AP383" si="198">V379</f>
        <v>0</v>
      </c>
      <c r="AP379" s="116">
        <f t="shared" si="198"/>
        <v>0</v>
      </c>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c r="ES379" s="16"/>
      <c r="ET379" s="16"/>
      <c r="EU379" s="16"/>
      <c r="EV379" s="16"/>
      <c r="EW379" s="16"/>
      <c r="EX379" s="16"/>
      <c r="EY379" s="16"/>
      <c r="EZ379" s="16"/>
      <c r="FA379" s="16"/>
      <c r="FB379" s="16"/>
      <c r="FC379" s="16"/>
      <c r="FD379" s="16"/>
      <c r="FE379" s="16"/>
      <c r="FF379" s="16"/>
      <c r="FG379" s="16"/>
      <c r="FH379" s="16"/>
      <c r="FI379" s="16"/>
      <c r="FJ379" s="16"/>
      <c r="FK379" s="16"/>
      <c r="FL379" s="16"/>
      <c r="FM379" s="16"/>
      <c r="FN379" s="16"/>
      <c r="FO379" s="16"/>
      <c r="FP379" s="16"/>
      <c r="FQ379" s="16"/>
      <c r="FR379" s="16"/>
      <c r="FS379" s="16"/>
      <c r="FT379" s="16"/>
      <c r="FU379" s="16"/>
    </row>
    <row r="380" spans="1:177" s="15" customFormat="1" ht="24.75" customHeight="1" x14ac:dyDescent="0.25">
      <c r="A380" s="75" t="s">
        <v>80</v>
      </c>
      <c r="B380" s="86">
        <v>341</v>
      </c>
      <c r="C380" s="86">
        <v>982</v>
      </c>
      <c r="D380" s="87"/>
      <c r="E380" s="246">
        <f>SUM(F380,Q380)</f>
        <v>0</v>
      </c>
      <c r="F380" s="263">
        <f>SUM(G380:P380)</f>
        <v>0</v>
      </c>
      <c r="G380" s="115"/>
      <c r="H380" s="74"/>
      <c r="I380" s="115"/>
      <c r="J380" s="74">
        <f>'Раб.таблица 2022'!N405</f>
        <v>0</v>
      </c>
      <c r="K380" s="74"/>
      <c r="L380" s="74"/>
      <c r="M380" s="74"/>
      <c r="N380" s="74"/>
      <c r="O380" s="74"/>
      <c r="P380" s="76"/>
      <c r="Q380" s="262">
        <f t="shared" si="183"/>
        <v>0</v>
      </c>
      <c r="R380" s="115"/>
      <c r="S380" s="74"/>
      <c r="T380" s="74"/>
      <c r="U380" s="74"/>
      <c r="V380" s="74"/>
      <c r="W380" s="74"/>
      <c r="X380" s="279">
        <f>SUM(Y380,AJ380)</f>
        <v>0</v>
      </c>
      <c r="Y380" s="51">
        <f>SUM(Z380:AI380)</f>
        <v>0</v>
      </c>
      <c r="Z380" s="115">
        <f t="shared" si="184"/>
        <v>0</v>
      </c>
      <c r="AA380" s="74">
        <f t="shared" si="185"/>
        <v>0</v>
      </c>
      <c r="AB380" s="115">
        <f t="shared" si="186"/>
        <v>0</v>
      </c>
      <c r="AC380" s="74">
        <f t="shared" si="187"/>
        <v>0</v>
      </c>
      <c r="AD380" s="74">
        <f t="shared" si="188"/>
        <v>0</v>
      </c>
      <c r="AE380" s="74">
        <f t="shared" si="189"/>
        <v>0</v>
      </c>
      <c r="AF380" s="74">
        <f t="shared" si="190"/>
        <v>0</v>
      </c>
      <c r="AG380" s="74">
        <f t="shared" si="191"/>
        <v>0</v>
      </c>
      <c r="AH380" s="74">
        <f t="shared" si="192"/>
        <v>0</v>
      </c>
      <c r="AI380" s="76">
        <f t="shared" si="193"/>
        <v>0</v>
      </c>
      <c r="AJ380" s="138">
        <f t="shared" si="194"/>
        <v>0</v>
      </c>
      <c r="AK380" s="115">
        <f t="shared" si="195"/>
        <v>0</v>
      </c>
      <c r="AL380" s="74">
        <f t="shared" si="196"/>
        <v>0</v>
      </c>
      <c r="AM380" s="74">
        <f t="shared" si="196"/>
        <v>0</v>
      </c>
      <c r="AN380" s="74">
        <f t="shared" si="197"/>
        <v>0</v>
      </c>
      <c r="AO380" s="116">
        <f t="shared" si="198"/>
        <v>0</v>
      </c>
      <c r="AP380" s="116">
        <f t="shared" si="198"/>
        <v>0</v>
      </c>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c r="ES380" s="16"/>
      <c r="ET380" s="16"/>
      <c r="EU380" s="16"/>
      <c r="EV380" s="16"/>
      <c r="EW380" s="16"/>
      <c r="EX380" s="16"/>
      <c r="EY380" s="16"/>
      <c r="EZ380" s="16"/>
      <c r="FA380" s="16"/>
      <c r="FB380" s="16"/>
      <c r="FC380" s="16"/>
      <c r="FD380" s="16"/>
      <c r="FE380" s="16"/>
      <c r="FF380" s="16"/>
      <c r="FG380" s="16"/>
      <c r="FH380" s="16"/>
      <c r="FI380" s="16"/>
      <c r="FJ380" s="16"/>
      <c r="FK380" s="16"/>
      <c r="FL380" s="16"/>
      <c r="FM380" s="16"/>
      <c r="FN380" s="16"/>
      <c r="FO380" s="16"/>
      <c r="FP380" s="16"/>
      <c r="FQ380" s="16"/>
      <c r="FR380" s="16"/>
      <c r="FS380" s="16"/>
      <c r="FT380" s="16"/>
      <c r="FU380" s="16"/>
    </row>
    <row r="381" spans="1:177" s="15" customFormat="1" ht="57.75" customHeight="1" x14ac:dyDescent="0.25">
      <c r="A381" s="75" t="s">
        <v>14</v>
      </c>
      <c r="B381" s="86">
        <v>342</v>
      </c>
      <c r="C381" s="86">
        <v>983</v>
      </c>
      <c r="D381" s="87"/>
      <c r="E381" s="246">
        <f>SUM(F381,Q381)</f>
        <v>0</v>
      </c>
      <c r="F381" s="263">
        <f>SUM(G381:P381)</f>
        <v>0</v>
      </c>
      <c r="G381" s="115"/>
      <c r="H381" s="74"/>
      <c r="I381" s="115"/>
      <c r="J381" s="74">
        <f>'Раб.таблица 2022'!N404</f>
        <v>0</v>
      </c>
      <c r="K381" s="74"/>
      <c r="L381" s="74"/>
      <c r="M381" s="74"/>
      <c r="N381" s="74"/>
      <c r="O381" s="74"/>
      <c r="P381" s="76"/>
      <c r="Q381" s="262">
        <f t="shared" si="183"/>
        <v>0</v>
      </c>
      <c r="R381" s="115"/>
      <c r="S381" s="74"/>
      <c r="T381" s="74"/>
      <c r="U381" s="74"/>
      <c r="V381" s="74"/>
      <c r="W381" s="74"/>
      <c r="X381" s="279">
        <f>SUM(Y381,AJ381)</f>
        <v>0</v>
      </c>
      <c r="Y381" s="51">
        <f>SUM(Z381:AI381)</f>
        <v>0</v>
      </c>
      <c r="Z381" s="115">
        <f t="shared" si="184"/>
        <v>0</v>
      </c>
      <c r="AA381" s="74">
        <f t="shared" si="185"/>
        <v>0</v>
      </c>
      <c r="AB381" s="115">
        <f t="shared" si="186"/>
        <v>0</v>
      </c>
      <c r="AC381" s="74">
        <f t="shared" si="187"/>
        <v>0</v>
      </c>
      <c r="AD381" s="74">
        <f t="shared" si="188"/>
        <v>0</v>
      </c>
      <c r="AE381" s="74">
        <f t="shared" si="189"/>
        <v>0</v>
      </c>
      <c r="AF381" s="74">
        <f t="shared" si="190"/>
        <v>0</v>
      </c>
      <c r="AG381" s="74">
        <f t="shared" si="191"/>
        <v>0</v>
      </c>
      <c r="AH381" s="74">
        <f t="shared" si="192"/>
        <v>0</v>
      </c>
      <c r="AI381" s="76">
        <f t="shared" si="193"/>
        <v>0</v>
      </c>
      <c r="AJ381" s="138">
        <f t="shared" si="194"/>
        <v>0</v>
      </c>
      <c r="AK381" s="115">
        <f t="shared" si="195"/>
        <v>0</v>
      </c>
      <c r="AL381" s="74">
        <f t="shared" si="196"/>
        <v>0</v>
      </c>
      <c r="AM381" s="74">
        <f t="shared" si="196"/>
        <v>0</v>
      </c>
      <c r="AN381" s="74">
        <f t="shared" si="197"/>
        <v>0</v>
      </c>
      <c r="AO381" s="116">
        <f t="shared" si="198"/>
        <v>0</v>
      </c>
      <c r="AP381" s="116">
        <f t="shared" si="198"/>
        <v>0</v>
      </c>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c r="ES381" s="16"/>
      <c r="ET381" s="16"/>
      <c r="EU381" s="16"/>
      <c r="EV381" s="16"/>
      <c r="EW381" s="16"/>
      <c r="EX381" s="16"/>
      <c r="EY381" s="16"/>
      <c r="EZ381" s="16"/>
      <c r="FA381" s="16"/>
      <c r="FB381" s="16"/>
      <c r="FC381" s="16"/>
      <c r="FD381" s="16"/>
      <c r="FE381" s="16"/>
      <c r="FF381" s="16"/>
      <c r="FG381" s="16"/>
      <c r="FH381" s="16"/>
      <c r="FI381" s="16"/>
      <c r="FJ381" s="16"/>
      <c r="FK381" s="16"/>
      <c r="FL381" s="16"/>
      <c r="FM381" s="16"/>
      <c r="FN381" s="16"/>
      <c r="FO381" s="16"/>
      <c r="FP381" s="16"/>
      <c r="FQ381" s="16"/>
      <c r="FR381" s="16"/>
      <c r="FS381" s="16"/>
      <c r="FT381" s="16"/>
      <c r="FU381" s="16"/>
    </row>
    <row r="382" spans="1:177" s="15" customFormat="1" ht="24.75" customHeight="1" x14ac:dyDescent="0.25">
      <c r="A382" s="75" t="s">
        <v>17</v>
      </c>
      <c r="B382" s="86">
        <v>345</v>
      </c>
      <c r="C382" s="86">
        <v>985</v>
      </c>
      <c r="D382" s="87"/>
      <c r="E382" s="246">
        <f>SUM(F382,Q382)</f>
        <v>0</v>
      </c>
      <c r="F382" s="263">
        <f>SUM(G382:P382)</f>
        <v>0</v>
      </c>
      <c r="G382" s="115"/>
      <c r="H382" s="74"/>
      <c r="I382" s="115"/>
      <c r="J382" s="74">
        <f>'Раб.таблица 2022'!N407</f>
        <v>0</v>
      </c>
      <c r="K382" s="74"/>
      <c r="L382" s="74"/>
      <c r="M382" s="74"/>
      <c r="N382" s="74"/>
      <c r="O382" s="74"/>
      <c r="P382" s="76"/>
      <c r="Q382" s="262">
        <f t="shared" si="183"/>
        <v>0</v>
      </c>
      <c r="R382" s="115"/>
      <c r="S382" s="74"/>
      <c r="T382" s="74"/>
      <c r="U382" s="74"/>
      <c r="V382" s="74"/>
      <c r="W382" s="74"/>
      <c r="X382" s="279">
        <f>SUM(Y382,AJ382)</f>
        <v>0</v>
      </c>
      <c r="Y382" s="51">
        <f>SUM(Z382:AI382)</f>
        <v>0</v>
      </c>
      <c r="Z382" s="115">
        <f t="shared" si="184"/>
        <v>0</v>
      </c>
      <c r="AA382" s="74">
        <f t="shared" si="185"/>
        <v>0</v>
      </c>
      <c r="AB382" s="115">
        <f t="shared" si="186"/>
        <v>0</v>
      </c>
      <c r="AC382" s="74">
        <f t="shared" si="187"/>
        <v>0</v>
      </c>
      <c r="AD382" s="74">
        <f t="shared" si="188"/>
        <v>0</v>
      </c>
      <c r="AE382" s="74">
        <f t="shared" si="189"/>
        <v>0</v>
      </c>
      <c r="AF382" s="74">
        <f t="shared" si="190"/>
        <v>0</v>
      </c>
      <c r="AG382" s="74">
        <f t="shared" si="191"/>
        <v>0</v>
      </c>
      <c r="AH382" s="74">
        <f t="shared" si="192"/>
        <v>0</v>
      </c>
      <c r="AI382" s="76">
        <f t="shared" si="193"/>
        <v>0</v>
      </c>
      <c r="AJ382" s="138">
        <f t="shared" si="194"/>
        <v>0</v>
      </c>
      <c r="AK382" s="115">
        <f t="shared" si="195"/>
        <v>0</v>
      </c>
      <c r="AL382" s="74">
        <f t="shared" si="196"/>
        <v>0</v>
      </c>
      <c r="AM382" s="74">
        <f t="shared" si="196"/>
        <v>0</v>
      </c>
      <c r="AN382" s="74">
        <f t="shared" si="197"/>
        <v>0</v>
      </c>
      <c r="AO382" s="116">
        <f t="shared" si="198"/>
        <v>0</v>
      </c>
      <c r="AP382" s="116">
        <f t="shared" si="198"/>
        <v>0</v>
      </c>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c r="ES382" s="16"/>
      <c r="ET382" s="16"/>
      <c r="EU382" s="16"/>
      <c r="EV382" s="16"/>
      <c r="EW382" s="16"/>
      <c r="EX382" s="16"/>
      <c r="EY382" s="16"/>
      <c r="EZ382" s="16"/>
      <c r="FA382" s="16"/>
      <c r="FB382" s="16"/>
      <c r="FC382" s="16"/>
      <c r="FD382" s="16"/>
      <c r="FE382" s="16"/>
      <c r="FF382" s="16"/>
      <c r="FG382" s="16"/>
      <c r="FH382" s="16"/>
      <c r="FI382" s="16"/>
      <c r="FJ382" s="16"/>
      <c r="FK382" s="16"/>
      <c r="FL382" s="16"/>
      <c r="FM382" s="16"/>
      <c r="FN382" s="16"/>
      <c r="FO382" s="16"/>
      <c r="FP382" s="16"/>
      <c r="FQ382" s="16"/>
      <c r="FR382" s="16"/>
      <c r="FS382" s="16"/>
      <c r="FT382" s="16"/>
      <c r="FU382" s="16"/>
    </row>
    <row r="383" spans="1:177" s="15" customFormat="1" ht="69" customHeight="1" thickBot="1" x14ac:dyDescent="0.3">
      <c r="A383" s="509" t="s">
        <v>927</v>
      </c>
      <c r="B383" s="295">
        <v>349</v>
      </c>
      <c r="C383" s="295">
        <v>963</v>
      </c>
      <c r="D383" s="296"/>
      <c r="E383" s="510">
        <f>SUM(F383,Q383)</f>
        <v>0</v>
      </c>
      <c r="F383" s="511">
        <f>SUM(G383:P383)</f>
        <v>0</v>
      </c>
      <c r="G383" s="512"/>
      <c r="H383" s="513"/>
      <c r="I383" s="512"/>
      <c r="J383" s="74">
        <f>'Раб.таблица 2022'!N408</f>
        <v>0</v>
      </c>
      <c r="K383" s="513"/>
      <c r="L383" s="513"/>
      <c r="M383" s="513"/>
      <c r="N383" s="513"/>
      <c r="O383" s="513"/>
      <c r="P383" s="514"/>
      <c r="Q383" s="262">
        <f t="shared" si="183"/>
        <v>0</v>
      </c>
      <c r="R383" s="512"/>
      <c r="S383" s="513"/>
      <c r="T383" s="513"/>
      <c r="U383" s="513"/>
      <c r="V383" s="513"/>
      <c r="W383" s="513"/>
      <c r="X383" s="516">
        <f>SUM(Y383,AJ383)</f>
        <v>0</v>
      </c>
      <c r="Y383" s="517">
        <f>SUM(Z383:AI383)</f>
        <v>0</v>
      </c>
      <c r="Z383" s="512">
        <f t="shared" si="184"/>
        <v>0</v>
      </c>
      <c r="AA383" s="513">
        <f t="shared" si="185"/>
        <v>0</v>
      </c>
      <c r="AB383" s="512">
        <f t="shared" si="186"/>
        <v>0</v>
      </c>
      <c r="AC383" s="513">
        <f t="shared" si="187"/>
        <v>0</v>
      </c>
      <c r="AD383" s="513">
        <f t="shared" si="188"/>
        <v>0</v>
      </c>
      <c r="AE383" s="513">
        <f t="shared" si="189"/>
        <v>0</v>
      </c>
      <c r="AF383" s="513">
        <f t="shared" si="190"/>
        <v>0</v>
      </c>
      <c r="AG383" s="513">
        <f t="shared" si="191"/>
        <v>0</v>
      </c>
      <c r="AH383" s="513">
        <f t="shared" si="192"/>
        <v>0</v>
      </c>
      <c r="AI383" s="514">
        <f t="shared" si="193"/>
        <v>0</v>
      </c>
      <c r="AJ383" s="138">
        <f t="shared" si="194"/>
        <v>0</v>
      </c>
      <c r="AK383" s="512">
        <f t="shared" si="195"/>
        <v>0</v>
      </c>
      <c r="AL383" s="513">
        <f t="shared" si="196"/>
        <v>0</v>
      </c>
      <c r="AM383" s="513">
        <f t="shared" si="196"/>
        <v>0</v>
      </c>
      <c r="AN383" s="513">
        <f t="shared" si="197"/>
        <v>0</v>
      </c>
      <c r="AO383" s="518">
        <f t="shared" si="198"/>
        <v>0</v>
      </c>
      <c r="AP383" s="518">
        <f t="shared" si="198"/>
        <v>0</v>
      </c>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c r="ES383" s="16"/>
      <c r="ET383" s="16"/>
      <c r="EU383" s="16"/>
      <c r="EV383" s="16"/>
      <c r="EW383" s="16"/>
      <c r="EX383" s="16"/>
      <c r="EY383" s="16"/>
      <c r="EZ383" s="16"/>
      <c r="FA383" s="16"/>
      <c r="FB383" s="16"/>
      <c r="FC383" s="16"/>
      <c r="FD383" s="16"/>
      <c r="FE383" s="16"/>
      <c r="FF383" s="16"/>
      <c r="FG383" s="16"/>
      <c r="FH383" s="16"/>
      <c r="FI383" s="16"/>
      <c r="FJ383" s="16"/>
      <c r="FK383" s="16"/>
      <c r="FL383" s="16"/>
      <c r="FM383" s="16"/>
      <c r="FN383" s="16"/>
      <c r="FO383" s="16"/>
      <c r="FP383" s="16"/>
      <c r="FQ383" s="16"/>
      <c r="FR383" s="16"/>
      <c r="FS383" s="16"/>
      <c r="FT383" s="16"/>
      <c r="FU383" s="16"/>
    </row>
    <row r="384" spans="1:177" x14ac:dyDescent="0.25">
      <c r="X384" s="172"/>
      <c r="Y384" s="172"/>
      <c r="Z384" s="172"/>
    </row>
    <row r="385" spans="24:26" x14ac:dyDescent="0.25">
      <c r="X385" s="172"/>
      <c r="Y385" s="172"/>
      <c r="Z385" s="172"/>
    </row>
    <row r="386" spans="24:26" x14ac:dyDescent="0.25">
      <c r="X386" s="172"/>
      <c r="Y386" s="172"/>
      <c r="Z386" s="172"/>
    </row>
  </sheetData>
  <autoFilter ref="C1:C386"/>
  <customSheetViews>
    <customSheetView guid="{30716F4C-E2EB-4CBA-BC4C-E3731007C035}" scale="60" showPageBreaks="1" fitToPage="1" showRuler="0">
      <pane xSplit="3" topLeftCell="D1" activePane="topRight" state="frozen"/>
      <selection pane="topRight" activeCell="E50" sqref="E50:E51"/>
      <pageMargins left="0.31496062992125984" right="0.23622047244094491" top="0.11811023622047245" bottom="0" header="0" footer="0"/>
      <pageSetup paperSize="9" scale="12" fitToHeight="20" orientation="landscape" r:id="rId1"/>
      <headerFooter alignWithMargins="0"/>
    </customSheetView>
    <customSheetView guid="{4660ED57-C31A-43C4-A05C-DF263EC238D0}" scale="60" showPageBreaks="1" fitToPage="1" hiddenRows="1" showRuler="0" topLeftCell="A262">
      <pane xSplit="3" topLeftCell="D1" activePane="topRight" state="frozen"/>
      <selection pane="topRight" activeCell="E272" sqref="E272"/>
      <pageMargins left="0.31496062992125984" right="0.23622047244094491" top="0.11811023622047245" bottom="0" header="0" footer="0"/>
      <pageSetup paperSize="9" scale="12" fitToHeight="20" orientation="landscape" r:id="rId2"/>
      <headerFooter alignWithMargins="0"/>
    </customSheetView>
    <customSheetView guid="{413FE589-EB44-4ED3-8D71-DDB7E5500C49}" scale="70" showPageBreaks="1" fitToPage="1" hiddenRows="1" showRuler="0">
      <pane xSplit="3" topLeftCell="D1" activePane="topRight" state="frozen"/>
      <selection pane="topRight" activeCell="G13" sqref="G13"/>
      <pageMargins left="0.31496062992125984" right="0.23622047244094491" top="0.11811023622047245" bottom="0" header="0" footer="0"/>
      <pageSetup paperSize="9" scale="14" fitToHeight="20" orientation="landscape" r:id="rId3"/>
      <headerFooter alignWithMargins="0"/>
    </customSheetView>
    <customSheetView guid="{3811DC27-6C9C-4281-989A-478EAFEC2147}" scale="70" showPageBreaks="1" fitToPage="1" showRuler="0">
      <pane xSplit="3" topLeftCell="D1" activePane="topRight" state="frozen"/>
      <selection pane="topRight" activeCell="AK585" sqref="AK585"/>
      <pageMargins left="0.31496062992125984" right="0.23622047244094491" top="0.11811023622047245" bottom="0" header="0" footer="0"/>
      <pageSetup paperSize="9" scale="14" fitToHeight="20" orientation="landscape" r:id="rId4"/>
      <headerFooter alignWithMargins="0"/>
    </customSheetView>
    <customSheetView guid="{B38BA802-59E1-473D-82D6-51BB59191DC1}" scale="70" fitToPage="1" hiddenRows="1" showRuler="0">
      <pane xSplit="3" topLeftCell="D1" activePane="topRight" state="frozen"/>
      <selection pane="topRight" activeCell="G13" sqref="G13"/>
      <pageMargins left="0.31496062992125984" right="0.23622047244094491" top="0.11811023622047245" bottom="0" header="0" footer="0"/>
      <pageSetup paperSize="9" scale="14" fitToHeight="20" orientation="landscape" r:id="rId5"/>
      <headerFooter alignWithMargins="0"/>
    </customSheetView>
    <customSheetView guid="{4DDEBF15-3C9F-44C3-B78F-AE382BE678C1}" scale="80" showPageBreaks="1" fitToPage="1" hiddenRows="1" showRuler="0" topLeftCell="A55">
      <pane xSplit="1" topLeftCell="B1" activePane="topRight" state="frozen"/>
      <selection pane="topRight" activeCell="E57" sqref="E57"/>
      <pageMargins left="0.31496062992125984" right="0.23622047244094491" top="0.11811023622047245" bottom="0" header="0" footer="0"/>
      <pageSetup paperSize="9" scale="14" fitToHeight="20" orientation="landscape" r:id="rId6"/>
      <headerFooter alignWithMargins="0"/>
    </customSheetView>
    <customSheetView guid="{5B9D9E33-AFE5-4826-BC15-28975AB1E5F8}" scale="80" fitToPage="1" hiddenRows="1" showRuler="0">
      <pane xSplit="1" topLeftCell="B1" activePane="topRight" state="frozen"/>
      <selection pane="topRight" activeCell="E441" sqref="E441"/>
      <pageMargins left="0.31496062992125984" right="0.23622047244094491" top="0.11811023622047245" bottom="0" header="0" footer="0"/>
      <pageSetup paperSize="9" scale="13" fitToHeight="20" orientation="landscape" r:id="rId7"/>
      <headerFooter alignWithMargins="0"/>
    </customSheetView>
    <customSheetView guid="{B72699BC-299D-42B7-A978-9B23F399AA23}" scale="60" fitToPage="1" showRuler="0">
      <pane xSplit="3" topLeftCell="D1" activePane="topRight" state="frozen"/>
      <selection pane="topRight" activeCell="F245" sqref="F245"/>
      <pageMargins left="0.31496062992125984" right="0.23622047244094491" top="0.11811023622047245" bottom="0" header="0" footer="0"/>
      <pageSetup paperSize="9" scale="14" fitToHeight="20" orientation="landscape" r:id="rId8"/>
      <headerFooter alignWithMargins="0"/>
    </customSheetView>
    <customSheetView guid="{0E06F122-7DC3-4CE3-AFC9-AD85662B9271}" scale="60" showPageBreaks="1" fitToPage="1" showRuler="0">
      <pane xSplit="3" topLeftCell="D1" activePane="topRight" state="frozen"/>
      <selection pane="topRight" activeCell="F245" sqref="F245"/>
      <pageMargins left="0.31496062992125984" right="0.23622047244094491" top="0.11811023622047245" bottom="0" header="0" footer="0"/>
      <pageSetup paperSize="9" scale="12" fitToHeight="20" orientation="landscape" r:id="rId9"/>
      <headerFooter alignWithMargins="0"/>
    </customSheetView>
  </customSheetViews>
  <mergeCells count="37">
    <mergeCell ref="F18:F19"/>
    <mergeCell ref="G18:G19"/>
    <mergeCell ref="A16:F16"/>
    <mergeCell ref="I18:I19"/>
    <mergeCell ref="J18:AB18"/>
    <mergeCell ref="A18:A19"/>
    <mergeCell ref="B18:B19"/>
    <mergeCell ref="C18:C19"/>
    <mergeCell ref="D18:D19"/>
    <mergeCell ref="E18:E19"/>
    <mergeCell ref="H18:H19"/>
    <mergeCell ref="A12:C12"/>
    <mergeCell ref="A10:C10"/>
    <mergeCell ref="A11:C11"/>
    <mergeCell ref="A13:C13"/>
    <mergeCell ref="A15:G15"/>
    <mergeCell ref="AJ330:AJ331"/>
    <mergeCell ref="X329:X330"/>
    <mergeCell ref="C329:C331"/>
    <mergeCell ref="D329:D331"/>
    <mergeCell ref="AJ329:AP329"/>
    <mergeCell ref="A5:E5"/>
    <mergeCell ref="F11:G11"/>
    <mergeCell ref="E329:E330"/>
    <mergeCell ref="F329:P329"/>
    <mergeCell ref="Q329:V329"/>
    <mergeCell ref="J272:AB272"/>
    <mergeCell ref="A329:A331"/>
    <mergeCell ref="Y329:AI329"/>
    <mergeCell ref="F330:F331"/>
    <mergeCell ref="Y330:Y331"/>
    <mergeCell ref="B329:B331"/>
    <mergeCell ref="Q330:Q331"/>
    <mergeCell ref="A6:C6"/>
    <mergeCell ref="A7:C7"/>
    <mergeCell ref="A8:C8"/>
    <mergeCell ref="A9:C9"/>
  </mergeCells>
  <pageMargins left="0.31496062992125984" right="0.23622047244094491" top="0.11811023622047245" bottom="0" header="0" footer="0"/>
  <pageSetup paperSize="9" scale="12" fitToHeight="20" orientation="landscape" r:id="rId1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FX408"/>
  <sheetViews>
    <sheetView showRuler="0" topLeftCell="A64" zoomScale="60" zoomScaleNormal="60" zoomScaleSheetLayoutView="90" workbookViewId="0">
      <pane xSplit="3" topLeftCell="D1" activePane="topRight" state="frozen"/>
      <selection pane="topRight" activeCell="A79" sqref="A79:XFD79"/>
    </sheetView>
  </sheetViews>
  <sheetFormatPr defaultColWidth="9.140625" defaultRowHeight="15.75" outlineLevelRow="1" x14ac:dyDescent="0.25"/>
  <cols>
    <col min="1" max="1" width="53.42578125" style="6" customWidth="1"/>
    <col min="2" max="2" width="9.85546875" style="4" customWidth="1"/>
    <col min="3" max="3" width="9.42578125" style="3" customWidth="1"/>
    <col min="4" max="4" width="26" style="3" customWidth="1"/>
    <col min="5" max="5" width="21.42578125" style="3" customWidth="1"/>
    <col min="6" max="6" width="37.42578125" style="1651" customWidth="1"/>
    <col min="7" max="7" width="40.5703125" style="1651" customWidth="1"/>
    <col min="8" max="8" width="21.42578125" style="3" customWidth="1"/>
    <col min="9" max="9" width="22.5703125" style="5" customWidth="1"/>
    <col min="10" max="10" width="21.85546875" style="3" customWidth="1"/>
    <col min="11" max="11" width="25.42578125" style="3" customWidth="1"/>
    <col min="12" max="12" width="25" style="3" customWidth="1"/>
    <col min="13" max="13" width="25.140625" style="3" customWidth="1"/>
    <col min="14" max="17" width="26.140625" style="13" customWidth="1"/>
    <col min="18" max="18" width="38.85546875" style="13" customWidth="1"/>
    <col min="19" max="19" width="30.28515625" style="13" customWidth="1"/>
    <col min="20" max="20" width="26.140625" style="13" customWidth="1"/>
    <col min="21" max="21" width="51" style="13" customWidth="1"/>
    <col min="22" max="22" width="26.140625" style="13" customWidth="1"/>
    <col min="23" max="23" width="26.5703125" style="13" customWidth="1"/>
    <col min="24" max="25" width="23.85546875" style="13" customWidth="1"/>
    <col min="26" max="26" width="40.7109375" style="13" customWidth="1"/>
    <col min="27" max="27" width="40" style="13" customWidth="1"/>
    <col min="28" max="28" width="42.7109375" style="13" customWidth="1"/>
    <col min="29" max="29" width="47.42578125" style="13" customWidth="1"/>
    <col min="30" max="30" width="47.5703125" style="13" customWidth="1"/>
    <col min="31" max="31" width="28" style="2" customWidth="1"/>
    <col min="32" max="32" width="30.7109375" style="2" customWidth="1"/>
    <col min="33" max="33" width="47.7109375" style="1633" customWidth="1"/>
    <col min="34" max="34" width="18" style="2" customWidth="1"/>
    <col min="35" max="39" width="18.28515625" style="2" customWidth="1"/>
    <col min="40" max="44" width="16.140625" style="2" customWidth="1"/>
    <col min="45" max="45" width="25.140625" style="2" customWidth="1"/>
    <col min="46" max="46" width="16.140625" style="2" customWidth="1"/>
    <col min="47" max="47" width="22.42578125" style="2" customWidth="1"/>
    <col min="48" max="16384" width="9.140625" style="2"/>
  </cols>
  <sheetData>
    <row r="1" spans="1:6" ht="20.25" customHeight="1" outlineLevel="1" x14ac:dyDescent="0.3">
      <c r="A1" s="288" t="s">
        <v>647</v>
      </c>
      <c r="B1" s="289"/>
      <c r="C1" s="290"/>
      <c r="D1" s="290"/>
      <c r="E1" s="290"/>
      <c r="F1" s="290"/>
    </row>
    <row r="2" spans="1:6" ht="18" customHeight="1" outlineLevel="1" x14ac:dyDescent="0.2">
      <c r="A2" s="2293" t="s">
        <v>924</v>
      </c>
      <c r="B2" s="2293"/>
      <c r="C2" s="2293"/>
      <c r="D2" s="2293"/>
      <c r="E2" s="2293"/>
      <c r="F2" s="2293"/>
    </row>
    <row r="3" spans="1:6" ht="18" customHeight="1" outlineLevel="1" x14ac:dyDescent="0.3">
      <c r="A3" s="288" t="s">
        <v>1320</v>
      </c>
      <c r="B3" s="289"/>
      <c r="C3" s="290"/>
      <c r="D3" s="290"/>
      <c r="E3" s="290"/>
      <c r="F3" s="290"/>
    </row>
    <row r="4" spans="1:6" ht="18" customHeight="1" outlineLevel="1" x14ac:dyDescent="0.3">
      <c r="A4" s="288" t="s">
        <v>648</v>
      </c>
      <c r="B4" s="289"/>
      <c r="C4" s="290"/>
      <c r="D4" s="290"/>
      <c r="E4" s="290"/>
      <c r="F4" s="290"/>
    </row>
    <row r="5" spans="1:6" ht="13.5" customHeight="1" outlineLevel="1" x14ac:dyDescent="0.25"/>
    <row r="6" spans="1:6" ht="32.25" customHeight="1" outlineLevel="1" x14ac:dyDescent="0.2">
      <c r="A6" s="2301" t="s">
        <v>998</v>
      </c>
      <c r="B6" s="2302"/>
      <c r="C6" s="2302"/>
      <c r="D6" s="2303"/>
      <c r="E6" s="223"/>
    </row>
    <row r="7" spans="1:6" ht="20.25" customHeight="1" outlineLevel="1" x14ac:dyDescent="0.25">
      <c r="A7" s="2234" t="s">
        <v>1321</v>
      </c>
      <c r="B7" s="2235"/>
      <c r="C7" s="2236"/>
      <c r="D7" s="134">
        <f>SUM(D8:D13)</f>
        <v>6738600</v>
      </c>
      <c r="E7" s="224"/>
    </row>
    <row r="8" spans="1:6" ht="20.25" customHeight="1" outlineLevel="1" x14ac:dyDescent="0.25">
      <c r="A8" s="2237" t="s">
        <v>909</v>
      </c>
      <c r="B8" s="2238"/>
      <c r="C8" s="2239"/>
      <c r="D8" s="43">
        <f>G30</f>
        <v>6623700</v>
      </c>
      <c r="E8" s="225"/>
    </row>
    <row r="9" spans="1:6" ht="47.25" customHeight="1" outlineLevel="1" x14ac:dyDescent="0.25">
      <c r="A9" s="2240" t="s">
        <v>913</v>
      </c>
      <c r="B9" s="2241"/>
      <c r="C9" s="2242"/>
      <c r="D9" s="43">
        <f>J356</f>
        <v>114900</v>
      </c>
      <c r="E9" s="225">
        <f>F34+F54+F149+F150</f>
        <v>118600</v>
      </c>
      <c r="F9" s="1651">
        <f>F360+F379+F380</f>
        <v>0</v>
      </c>
    </row>
    <row r="10" spans="1:6" ht="33" customHeight="1" outlineLevel="1" x14ac:dyDescent="0.25">
      <c r="A10" s="2240" t="s">
        <v>914</v>
      </c>
      <c r="B10" s="2241"/>
      <c r="C10" s="2242"/>
      <c r="D10" s="43">
        <v>0</v>
      </c>
      <c r="E10" s="225"/>
    </row>
    <row r="11" spans="1:6" ht="51.75" customHeight="1" outlineLevel="1" x14ac:dyDescent="0.25">
      <c r="A11" s="2240" t="s">
        <v>554</v>
      </c>
      <c r="B11" s="2241"/>
      <c r="C11" s="2242"/>
      <c r="D11" s="43">
        <f>G295</f>
        <v>0</v>
      </c>
      <c r="E11" s="225">
        <f>ДОПы!B5+ДОПы!C5</f>
        <v>0</v>
      </c>
    </row>
    <row r="12" spans="1:6" ht="19.5" customHeight="1" outlineLevel="1" x14ac:dyDescent="0.25">
      <c r="A12" s="2294" t="s">
        <v>555</v>
      </c>
      <c r="B12" s="2295"/>
      <c r="C12" s="2296"/>
      <c r="D12" s="43">
        <f>Y356</f>
        <v>0</v>
      </c>
      <c r="E12" s="225"/>
    </row>
    <row r="13" spans="1:6" ht="33" customHeight="1" outlineLevel="1" x14ac:dyDescent="0.25">
      <c r="A13" s="1705" t="s">
        <v>596</v>
      </c>
      <c r="B13" s="1706"/>
      <c r="C13" s="1707"/>
      <c r="D13" s="43">
        <f>I295</f>
        <v>0</v>
      </c>
      <c r="E13" s="225"/>
    </row>
    <row r="14" spans="1:6" ht="21.75" customHeight="1" outlineLevel="1" x14ac:dyDescent="0.25">
      <c r="A14" s="2297" t="s">
        <v>597</v>
      </c>
      <c r="B14" s="2298"/>
      <c r="C14" s="2299"/>
      <c r="D14" s="189">
        <f>SUM(D15:D20)</f>
        <v>0</v>
      </c>
      <c r="E14" s="226"/>
    </row>
    <row r="15" spans="1:6" ht="18.75" customHeight="1" outlineLevel="1" x14ac:dyDescent="0.25">
      <c r="A15" s="2240" t="s">
        <v>915</v>
      </c>
      <c r="B15" s="2241"/>
      <c r="C15" s="2242"/>
      <c r="D15" s="188">
        <f>E30</f>
        <v>0</v>
      </c>
      <c r="E15" s="227"/>
    </row>
    <row r="16" spans="1:6" ht="32.25" customHeight="1" outlineLevel="1" x14ac:dyDescent="0.25">
      <c r="A16" s="2240" t="s">
        <v>577</v>
      </c>
      <c r="B16" s="2241"/>
      <c r="C16" s="2242"/>
      <c r="D16" s="188">
        <f>I356</f>
        <v>0</v>
      </c>
      <c r="E16" s="203"/>
    </row>
    <row r="17" spans="1:45" ht="18.75" customHeight="1" outlineLevel="1" x14ac:dyDescent="0.25">
      <c r="A17" s="2240" t="s">
        <v>578</v>
      </c>
      <c r="B17" s="2241"/>
      <c r="C17" s="2242"/>
      <c r="D17" s="188">
        <v>0</v>
      </c>
      <c r="E17" s="203"/>
    </row>
    <row r="18" spans="1:45" ht="18.75" customHeight="1" outlineLevel="1" x14ac:dyDescent="0.25">
      <c r="A18" s="2240" t="s">
        <v>558</v>
      </c>
      <c r="B18" s="2241"/>
      <c r="C18" s="2242"/>
      <c r="D18" s="43">
        <f>H356</f>
        <v>0</v>
      </c>
      <c r="E18" s="202"/>
    </row>
    <row r="19" spans="1:45" s="9" customFormat="1" ht="18.75" customHeight="1" outlineLevel="1" x14ac:dyDescent="0.25">
      <c r="A19" s="2237" t="s">
        <v>559</v>
      </c>
      <c r="B19" s="2238"/>
      <c r="C19" s="2239"/>
      <c r="D19" s="43">
        <f>I356</f>
        <v>0</v>
      </c>
      <c r="F19" s="1634"/>
      <c r="G19" s="1652"/>
      <c r="H19" s="31"/>
      <c r="I19" s="158"/>
      <c r="J19" s="31"/>
      <c r="K19" s="31"/>
      <c r="L19" s="31"/>
      <c r="M19" s="31"/>
      <c r="N19" s="159"/>
      <c r="O19" s="159"/>
      <c r="P19" s="159"/>
      <c r="Q19" s="159"/>
      <c r="R19" s="159"/>
      <c r="S19" s="159"/>
      <c r="T19" s="159"/>
      <c r="U19" s="159"/>
      <c r="V19" s="159"/>
      <c r="W19" s="159"/>
      <c r="X19" s="159"/>
      <c r="Y19" s="159"/>
      <c r="Z19" s="159"/>
      <c r="AA19" s="159"/>
      <c r="AB19" s="159"/>
      <c r="AC19" s="159"/>
      <c r="AD19" s="159"/>
      <c r="AG19" s="1634"/>
    </row>
    <row r="20" spans="1:45" ht="39.6" customHeight="1" outlineLevel="1" x14ac:dyDescent="0.25">
      <c r="A20" s="2240" t="s">
        <v>595</v>
      </c>
      <c r="B20" s="2241"/>
      <c r="C20" s="2242"/>
      <c r="D20" s="43">
        <f>L295</f>
        <v>0</v>
      </c>
      <c r="E20" s="528" t="s">
        <v>1298</v>
      </c>
      <c r="H20" s="741"/>
    </row>
    <row r="21" spans="1:45" ht="19.5" customHeight="1" outlineLevel="1" x14ac:dyDescent="0.25">
      <c r="A21" s="2251" t="s">
        <v>579</v>
      </c>
      <c r="B21" s="2251"/>
      <c r="C21" s="2251"/>
      <c r="D21" s="133">
        <f>D8+D9+D10</f>
        <v>6738600</v>
      </c>
      <c r="E21" s="141">
        <f>D21-'Бюджет 2022-2024'!N5</f>
        <v>0</v>
      </c>
      <c r="F21" s="1970"/>
    </row>
    <row r="22" spans="1:45" x14ac:dyDescent="0.25">
      <c r="A22" s="42"/>
    </row>
    <row r="23" spans="1:45" s="7" customFormat="1" ht="23.25" customHeight="1" x14ac:dyDescent="0.3">
      <c r="A23" s="2252" t="s">
        <v>1670</v>
      </c>
      <c r="B23" s="2252"/>
      <c r="C23" s="2252"/>
      <c r="D23" s="2252"/>
      <c r="E23" s="2252"/>
      <c r="F23" s="2252"/>
      <c r="G23" s="2252"/>
      <c r="H23" s="2252"/>
      <c r="I23" s="2252"/>
      <c r="J23" s="823"/>
      <c r="K23" s="11"/>
      <c r="L23" s="11"/>
      <c r="M23" s="11"/>
      <c r="N23" s="12"/>
      <c r="O23" s="12"/>
      <c r="P23" s="12"/>
      <c r="Q23" s="12"/>
      <c r="R23" s="12"/>
      <c r="S23" s="12"/>
      <c r="T23" s="12"/>
      <c r="U23" s="12"/>
      <c r="V23" s="12"/>
      <c r="W23" s="12"/>
      <c r="X23" s="12"/>
      <c r="Y23" s="12"/>
      <c r="Z23" s="12"/>
      <c r="AA23" s="12"/>
      <c r="AB23" s="12"/>
      <c r="AC23" s="12"/>
      <c r="AD23" s="12"/>
      <c r="AG23" s="1635"/>
    </row>
    <row r="24" spans="1:45" s="7" customFormat="1" ht="20.25" x14ac:dyDescent="0.3">
      <c r="A24" s="2300" t="str">
        <f>'Титул ПФХД'!A22</f>
        <v>Муниципальное бюджетное учреждение дополнительного образования  "Станция детского и юношеского туризма и экскурсий"</v>
      </c>
      <c r="B24" s="2300"/>
      <c r="C24" s="2300"/>
      <c r="D24" s="2300"/>
      <c r="E24" s="2300"/>
      <c r="F24" s="2300"/>
      <c r="G24" s="2300"/>
      <c r="H24" s="2300"/>
      <c r="I24" s="2300"/>
      <c r="J24" s="10"/>
      <c r="K24" s="10"/>
      <c r="L24" s="10"/>
      <c r="M24" s="10"/>
      <c r="N24" s="12"/>
      <c r="O24" s="12"/>
      <c r="P24" s="12"/>
      <c r="Q24" s="12"/>
      <c r="R24" s="12"/>
      <c r="S24" s="12"/>
      <c r="T24" s="12"/>
      <c r="U24" s="12"/>
      <c r="V24" s="12"/>
      <c r="W24" s="12"/>
      <c r="X24" s="12"/>
      <c r="Y24" s="12"/>
      <c r="Z24" s="12"/>
      <c r="AA24" s="12"/>
      <c r="AB24" s="12"/>
      <c r="AC24" s="12"/>
      <c r="AD24" s="12"/>
      <c r="AG24" s="1635"/>
    </row>
    <row r="25" spans="1:45" s="5" customFormat="1" ht="63" customHeight="1" thickBot="1" x14ac:dyDescent="0.35">
      <c r="A25" s="1864" t="s">
        <v>1766</v>
      </c>
      <c r="B25" s="1863"/>
      <c r="C25" s="1863"/>
      <c r="D25" s="298" t="s">
        <v>653</v>
      </c>
      <c r="E25" s="299"/>
      <c r="F25" s="1653">
        <f>E25-E29</f>
        <v>0</v>
      </c>
      <c r="G25" s="1654"/>
      <c r="H25" s="59"/>
      <c r="I25" s="59"/>
      <c r="J25" s="59"/>
      <c r="K25" s="59"/>
      <c r="L25" s="59"/>
      <c r="M25" s="59"/>
      <c r="N25" s="59"/>
      <c r="O25" s="59"/>
      <c r="P25" s="59"/>
      <c r="Q25" s="59"/>
      <c r="R25" s="59"/>
      <c r="S25" s="59"/>
      <c r="T25" s="59"/>
      <c r="U25" s="59"/>
      <c r="V25" s="59"/>
      <c r="W25" s="59"/>
      <c r="X25" s="59"/>
      <c r="Y25" s="59"/>
      <c r="Z25" s="59"/>
      <c r="AA25" s="59"/>
      <c r="AB25" s="59"/>
      <c r="AC25" s="59"/>
      <c r="AD25" s="59"/>
      <c r="AG25" s="1636"/>
    </row>
    <row r="26" spans="1:45" s="9" customFormat="1" ht="26.25" customHeight="1" thickBot="1" x14ac:dyDescent="0.3">
      <c r="A26" s="2259" t="s">
        <v>46</v>
      </c>
      <c r="B26" s="2265" t="s">
        <v>34</v>
      </c>
      <c r="C26" s="2265" t="s">
        <v>28</v>
      </c>
      <c r="D26" s="2288" t="s">
        <v>58</v>
      </c>
      <c r="E26" s="2280" t="s">
        <v>654</v>
      </c>
      <c r="F26" s="2275" t="s">
        <v>1850</v>
      </c>
      <c r="G26" s="2275" t="s">
        <v>1851</v>
      </c>
      <c r="H26" s="2307" t="s">
        <v>111</v>
      </c>
      <c r="I26" s="2273" t="s">
        <v>633</v>
      </c>
      <c r="J26" s="2312" t="s">
        <v>1299</v>
      </c>
      <c r="K26" s="2309" t="s">
        <v>634</v>
      </c>
      <c r="L26" s="2310"/>
      <c r="M26" s="2310"/>
      <c r="N26" s="2310"/>
      <c r="O26" s="2310"/>
      <c r="P26" s="2310"/>
      <c r="Q26" s="2310"/>
      <c r="R26" s="2310"/>
      <c r="S26" s="2310"/>
      <c r="T26" s="2310"/>
      <c r="U26" s="2310"/>
      <c r="V26" s="2310"/>
      <c r="W26" s="2310"/>
      <c r="X26" s="2310"/>
      <c r="Y26" s="2310"/>
      <c r="Z26" s="2310"/>
      <c r="AA26" s="2310"/>
      <c r="AB26" s="2311"/>
      <c r="AD26" s="2259" t="s">
        <v>46</v>
      </c>
      <c r="AE26" s="2265" t="s">
        <v>34</v>
      </c>
      <c r="AF26" s="2265" t="s">
        <v>28</v>
      </c>
      <c r="AG26" s="2305" t="s">
        <v>1300</v>
      </c>
      <c r="AH26" s="2305"/>
      <c r="AI26" s="2305"/>
      <c r="AJ26" s="2305"/>
      <c r="AK26" s="2305"/>
      <c r="AL26" s="2305"/>
      <c r="AM26" s="2305"/>
      <c r="AN26" s="2305"/>
      <c r="AO26" s="2305"/>
      <c r="AP26" s="2305"/>
      <c r="AQ26" s="2305"/>
      <c r="AR26" s="2305"/>
      <c r="AS26" s="2306"/>
    </row>
    <row r="27" spans="1:45" s="9" customFormat="1" ht="123" customHeight="1" x14ac:dyDescent="0.25">
      <c r="A27" s="2260"/>
      <c r="B27" s="2266"/>
      <c r="C27" s="2266"/>
      <c r="D27" s="2289"/>
      <c r="E27" s="2281"/>
      <c r="F27" s="2276"/>
      <c r="G27" s="2276"/>
      <c r="H27" s="2308"/>
      <c r="I27" s="2274"/>
      <c r="J27" s="2313"/>
      <c r="K27" s="493" t="s">
        <v>917</v>
      </c>
      <c r="L27" s="427" t="s">
        <v>632</v>
      </c>
      <c r="M27" s="424" t="s">
        <v>84</v>
      </c>
      <c r="N27" s="425" t="s">
        <v>85</v>
      </c>
      <c r="O27" s="425" t="s">
        <v>86</v>
      </c>
      <c r="P27" s="426" t="s">
        <v>445</v>
      </c>
      <c r="Q27" s="425" t="s">
        <v>87</v>
      </c>
      <c r="R27" s="425" t="s">
        <v>88</v>
      </c>
      <c r="S27" s="425" t="s">
        <v>89</v>
      </c>
      <c r="T27" s="426" t="s">
        <v>446</v>
      </c>
      <c r="U27" s="425" t="s">
        <v>90</v>
      </c>
      <c r="V27" s="425" t="s">
        <v>91</v>
      </c>
      <c r="W27" s="425" t="s">
        <v>92</v>
      </c>
      <c r="X27" s="426" t="s">
        <v>447</v>
      </c>
      <c r="Y27" s="425" t="s">
        <v>93</v>
      </c>
      <c r="Z27" s="425" t="s">
        <v>94</v>
      </c>
      <c r="AA27" s="425" t="s">
        <v>95</v>
      </c>
      <c r="AB27" s="1956" t="s">
        <v>448</v>
      </c>
      <c r="AC27" s="158"/>
      <c r="AD27" s="2304"/>
      <c r="AE27" s="2266"/>
      <c r="AF27" s="2266"/>
      <c r="AG27" s="1907" t="s">
        <v>1301</v>
      </c>
      <c r="AH27" s="466" t="s">
        <v>85</v>
      </c>
      <c r="AI27" s="466" t="s">
        <v>86</v>
      </c>
      <c r="AJ27" s="466" t="s">
        <v>87</v>
      </c>
      <c r="AK27" s="466" t="s">
        <v>88</v>
      </c>
      <c r="AL27" s="466" t="s">
        <v>89</v>
      </c>
      <c r="AM27" s="466" t="s">
        <v>90</v>
      </c>
      <c r="AN27" s="466" t="s">
        <v>91</v>
      </c>
      <c r="AO27" s="466" t="s">
        <v>92</v>
      </c>
      <c r="AP27" s="466" t="s">
        <v>93</v>
      </c>
      <c r="AQ27" s="466" t="s">
        <v>94</v>
      </c>
      <c r="AR27" s="466" t="s">
        <v>95</v>
      </c>
      <c r="AS27" s="472" t="s">
        <v>1020</v>
      </c>
    </row>
    <row r="28" spans="1:45" s="9" customFormat="1" ht="18.75" customHeight="1" x14ac:dyDescent="0.25">
      <c r="A28" s="89">
        <v>1</v>
      </c>
      <c r="B28" s="90">
        <v>2</v>
      </c>
      <c r="C28" s="90">
        <v>3</v>
      </c>
      <c r="D28" s="282">
        <v>4</v>
      </c>
      <c r="E28" s="550">
        <v>5</v>
      </c>
      <c r="F28" s="90">
        <v>6</v>
      </c>
      <c r="G28" s="90">
        <v>7</v>
      </c>
      <c r="H28" s="90">
        <v>8</v>
      </c>
      <c r="I28" s="90">
        <v>9</v>
      </c>
      <c r="J28" s="90">
        <v>10</v>
      </c>
      <c r="K28" s="90">
        <v>11</v>
      </c>
      <c r="L28" s="90">
        <v>12</v>
      </c>
      <c r="M28" s="90">
        <v>13</v>
      </c>
      <c r="N28" s="90">
        <v>14</v>
      </c>
      <c r="O28" s="90">
        <v>15</v>
      </c>
      <c r="P28" s="90">
        <v>16</v>
      </c>
      <c r="Q28" s="90">
        <v>17</v>
      </c>
      <c r="R28" s="90">
        <v>18</v>
      </c>
      <c r="S28" s="90">
        <v>19</v>
      </c>
      <c r="T28" s="90">
        <v>20</v>
      </c>
      <c r="U28" s="90">
        <v>21</v>
      </c>
      <c r="V28" s="90">
        <v>22</v>
      </c>
      <c r="W28" s="90">
        <v>23</v>
      </c>
      <c r="X28" s="90">
        <v>24</v>
      </c>
      <c r="Y28" s="90">
        <v>25</v>
      </c>
      <c r="Z28" s="90">
        <v>26</v>
      </c>
      <c r="AA28" s="90">
        <v>27</v>
      </c>
      <c r="AB28" s="282">
        <v>28</v>
      </c>
      <c r="AC28" s="1960"/>
      <c r="AD28" s="1957">
        <v>1</v>
      </c>
      <c r="AE28" s="90">
        <v>2</v>
      </c>
      <c r="AF28" s="90">
        <v>3</v>
      </c>
      <c r="AG28" s="90">
        <v>4</v>
      </c>
      <c r="AH28" s="90">
        <v>5</v>
      </c>
      <c r="AI28" s="90">
        <v>6</v>
      </c>
      <c r="AJ28" s="90">
        <v>7</v>
      </c>
      <c r="AK28" s="90">
        <v>8</v>
      </c>
      <c r="AL28" s="90">
        <v>9</v>
      </c>
      <c r="AM28" s="90">
        <v>10</v>
      </c>
      <c r="AN28" s="90">
        <v>11</v>
      </c>
      <c r="AO28" s="90">
        <v>12</v>
      </c>
      <c r="AP28" s="90">
        <v>13</v>
      </c>
      <c r="AQ28" s="90">
        <v>14</v>
      </c>
      <c r="AR28" s="90">
        <v>15</v>
      </c>
      <c r="AS28" s="415">
        <v>16</v>
      </c>
    </row>
    <row r="29" spans="1:45" s="8" customFormat="1" ht="21" customHeight="1" x14ac:dyDescent="0.25">
      <c r="A29" s="60" t="s">
        <v>59</v>
      </c>
      <c r="B29" s="52"/>
      <c r="C29" s="52"/>
      <c r="D29" s="545"/>
      <c r="E29" s="1657">
        <f t="shared" ref="E29:AB29" si="0">E31+E217</f>
        <v>0</v>
      </c>
      <c r="F29" s="1656">
        <f t="shared" si="0"/>
        <v>6788300</v>
      </c>
      <c r="G29" s="1657">
        <f t="shared" si="0"/>
        <v>6788300</v>
      </c>
      <c r="H29" s="49">
        <f t="shared" si="0"/>
        <v>0</v>
      </c>
      <c r="I29" s="216">
        <f t="shared" si="0"/>
        <v>6788300</v>
      </c>
      <c r="J29" s="436">
        <f t="shared" si="0"/>
        <v>6788300</v>
      </c>
      <c r="K29" s="433">
        <f t="shared" si="0"/>
        <v>0</v>
      </c>
      <c r="L29" s="44">
        <f t="shared" si="0"/>
        <v>0</v>
      </c>
      <c r="M29" s="44">
        <f t="shared" si="0"/>
        <v>0</v>
      </c>
      <c r="N29" s="18">
        <f t="shared" si="0"/>
        <v>0</v>
      </c>
      <c r="O29" s="18">
        <f t="shared" si="0"/>
        <v>0</v>
      </c>
      <c r="P29" s="18">
        <f t="shared" si="0"/>
        <v>0</v>
      </c>
      <c r="Q29" s="18">
        <f t="shared" si="0"/>
        <v>0</v>
      </c>
      <c r="R29" s="18">
        <f t="shared" si="0"/>
        <v>0</v>
      </c>
      <c r="S29" s="18">
        <f t="shared" si="0"/>
        <v>0</v>
      </c>
      <c r="T29" s="18">
        <f t="shared" si="0"/>
        <v>0</v>
      </c>
      <c r="U29" s="18">
        <f t="shared" si="0"/>
        <v>0</v>
      </c>
      <c r="V29" s="18">
        <f t="shared" si="0"/>
        <v>0</v>
      </c>
      <c r="W29" s="18">
        <f t="shared" si="0"/>
        <v>0</v>
      </c>
      <c r="X29" s="18">
        <f t="shared" si="0"/>
        <v>0</v>
      </c>
      <c r="Y29" s="18">
        <f t="shared" si="0"/>
        <v>0</v>
      </c>
      <c r="Z29" s="18">
        <f t="shared" si="0"/>
        <v>0</v>
      </c>
      <c r="AA29" s="18">
        <f t="shared" si="0"/>
        <v>0</v>
      </c>
      <c r="AB29" s="101">
        <f t="shared" si="0"/>
        <v>0</v>
      </c>
      <c r="AC29" s="1961"/>
      <c r="AD29" s="1958" t="s">
        <v>59</v>
      </c>
      <c r="AE29" s="52"/>
      <c r="AF29" s="52"/>
      <c r="AG29" s="1637">
        <f>AG31+AG217</f>
        <v>6636800</v>
      </c>
      <c r="AH29" s="18" t="s">
        <v>43</v>
      </c>
      <c r="AI29" s="18" t="s">
        <v>43</v>
      </c>
      <c r="AJ29" s="18" t="s">
        <v>43</v>
      </c>
      <c r="AK29" s="18" t="s">
        <v>43</v>
      </c>
      <c r="AL29" s="18" t="s">
        <v>43</v>
      </c>
      <c r="AM29" s="18" t="s">
        <v>43</v>
      </c>
      <c r="AN29" s="18" t="s">
        <v>43</v>
      </c>
      <c r="AO29" s="18" t="s">
        <v>43</v>
      </c>
      <c r="AP29" s="18" t="s">
        <v>43</v>
      </c>
      <c r="AQ29" s="18" t="s">
        <v>43</v>
      </c>
      <c r="AR29" s="18" t="s">
        <v>43</v>
      </c>
      <c r="AS29" s="473" t="s">
        <v>43</v>
      </c>
    </row>
    <row r="30" spans="1:45" s="8" customFormat="1" ht="21" customHeight="1" x14ac:dyDescent="0.25">
      <c r="A30" s="61" t="s">
        <v>525</v>
      </c>
      <c r="B30" s="52"/>
      <c r="C30" s="52"/>
      <c r="D30" s="545"/>
      <c r="E30" s="1657">
        <f t="shared" ref="E30:AB30" si="1">E35+E55+E56+E62+E64+E148+E203+E207+E217+E204-E149-E150-E198</f>
        <v>0</v>
      </c>
      <c r="F30" s="1656">
        <f>F35+F55+F56+F62+F64+F148+F207+F217-F149-F150-F198</f>
        <v>6623700</v>
      </c>
      <c r="G30" s="1656">
        <f>G35+G55+G56+G62+G64+G148+G207+G217-G149-G150-G198</f>
        <v>6623700</v>
      </c>
      <c r="H30" s="49">
        <f t="shared" si="1"/>
        <v>0</v>
      </c>
      <c r="I30" s="216">
        <f t="shared" si="1"/>
        <v>6695700</v>
      </c>
      <c r="J30" s="436">
        <f t="shared" si="1"/>
        <v>6695700</v>
      </c>
      <c r="K30" s="433">
        <f t="shared" si="1"/>
        <v>0</v>
      </c>
      <c r="L30" s="44">
        <f t="shared" si="1"/>
        <v>0</v>
      </c>
      <c r="M30" s="44">
        <f t="shared" si="1"/>
        <v>0</v>
      </c>
      <c r="N30" s="18">
        <f t="shared" si="1"/>
        <v>0</v>
      </c>
      <c r="O30" s="18">
        <f t="shared" si="1"/>
        <v>0</v>
      </c>
      <c r="P30" s="18">
        <f t="shared" si="1"/>
        <v>0</v>
      </c>
      <c r="Q30" s="18">
        <f t="shared" si="1"/>
        <v>0</v>
      </c>
      <c r="R30" s="18">
        <f t="shared" si="1"/>
        <v>0</v>
      </c>
      <c r="S30" s="18">
        <f t="shared" si="1"/>
        <v>0</v>
      </c>
      <c r="T30" s="18">
        <f t="shared" si="1"/>
        <v>0</v>
      </c>
      <c r="U30" s="18">
        <f t="shared" si="1"/>
        <v>0</v>
      </c>
      <c r="V30" s="18">
        <f t="shared" si="1"/>
        <v>0</v>
      </c>
      <c r="W30" s="18">
        <f t="shared" si="1"/>
        <v>0</v>
      </c>
      <c r="X30" s="18">
        <f t="shared" si="1"/>
        <v>0</v>
      </c>
      <c r="Y30" s="18">
        <f t="shared" si="1"/>
        <v>0</v>
      </c>
      <c r="Z30" s="18">
        <f t="shared" si="1"/>
        <v>0</v>
      </c>
      <c r="AA30" s="18">
        <f t="shared" si="1"/>
        <v>0</v>
      </c>
      <c r="AB30" s="101">
        <f t="shared" si="1"/>
        <v>0</v>
      </c>
      <c r="AC30" s="1961"/>
      <c r="AD30" s="1959" t="s">
        <v>525</v>
      </c>
      <c r="AE30" s="52"/>
      <c r="AF30" s="52"/>
      <c r="AG30" s="1637">
        <f>AG35+AG55+AG56+AG62+AG64+AG148+AG203+AG207+AG217+AG204-AG149-AG150-AG198</f>
        <v>6544200</v>
      </c>
      <c r="AH30" s="18" t="s">
        <v>43</v>
      </c>
      <c r="AI30" s="18" t="s">
        <v>43</v>
      </c>
      <c r="AJ30" s="18" t="s">
        <v>43</v>
      </c>
      <c r="AK30" s="18" t="s">
        <v>43</v>
      </c>
      <c r="AL30" s="18" t="s">
        <v>43</v>
      </c>
      <c r="AM30" s="18" t="s">
        <v>43</v>
      </c>
      <c r="AN30" s="18" t="s">
        <v>43</v>
      </c>
      <c r="AO30" s="18" t="s">
        <v>43</v>
      </c>
      <c r="AP30" s="18" t="s">
        <v>43</v>
      </c>
      <c r="AQ30" s="18" t="s">
        <v>43</v>
      </c>
      <c r="AR30" s="18" t="s">
        <v>43</v>
      </c>
      <c r="AS30" s="473" t="s">
        <v>43</v>
      </c>
    </row>
    <row r="31" spans="1:45" s="8" customFormat="1" ht="20.25" customHeight="1" x14ac:dyDescent="0.25">
      <c r="A31" s="66"/>
      <c r="B31" s="67">
        <v>200</v>
      </c>
      <c r="C31" s="67"/>
      <c r="D31" s="546"/>
      <c r="E31" s="1657">
        <f>E32+E206+E215+E209+E211+E213</f>
        <v>0</v>
      </c>
      <c r="F31" s="1658">
        <f>F32+F206+F215+F209+F211+F213</f>
        <v>5503400</v>
      </c>
      <c r="G31" s="1659">
        <f>G32+G207+G216+G210+G212+G214</f>
        <v>5503400</v>
      </c>
      <c r="H31" s="93">
        <f t="shared" ref="H31:AB31" si="2">H32+H206+H215+H209+H211+H213</f>
        <v>0</v>
      </c>
      <c r="I31" s="217">
        <f t="shared" si="2"/>
        <v>5503400</v>
      </c>
      <c r="J31" s="436">
        <f t="shared" si="2"/>
        <v>5503400</v>
      </c>
      <c r="K31" s="434">
        <f t="shared" si="2"/>
        <v>0</v>
      </c>
      <c r="L31" s="154">
        <f t="shared" si="2"/>
        <v>0</v>
      </c>
      <c r="M31" s="154">
        <f t="shared" si="2"/>
        <v>0</v>
      </c>
      <c r="N31" s="95">
        <f t="shared" si="2"/>
        <v>0</v>
      </c>
      <c r="O31" s="95">
        <f t="shared" si="2"/>
        <v>0</v>
      </c>
      <c r="P31" s="18">
        <f t="shared" si="2"/>
        <v>0</v>
      </c>
      <c r="Q31" s="95">
        <f t="shared" si="2"/>
        <v>0</v>
      </c>
      <c r="R31" s="95">
        <f t="shared" si="2"/>
        <v>0</v>
      </c>
      <c r="S31" s="95">
        <f t="shared" si="2"/>
        <v>0</v>
      </c>
      <c r="T31" s="18">
        <f t="shared" si="2"/>
        <v>0</v>
      </c>
      <c r="U31" s="95">
        <f t="shared" si="2"/>
        <v>0</v>
      </c>
      <c r="V31" s="95">
        <f t="shared" si="2"/>
        <v>0</v>
      </c>
      <c r="W31" s="95">
        <f t="shared" si="2"/>
        <v>0</v>
      </c>
      <c r="X31" s="18">
        <f t="shared" si="2"/>
        <v>0</v>
      </c>
      <c r="Y31" s="95">
        <f t="shared" si="2"/>
        <v>0</v>
      </c>
      <c r="Z31" s="95">
        <f t="shared" si="2"/>
        <v>0</v>
      </c>
      <c r="AA31" s="95">
        <f t="shared" si="2"/>
        <v>0</v>
      </c>
      <c r="AB31" s="416">
        <f t="shared" si="2"/>
        <v>0</v>
      </c>
      <c r="AD31" s="66"/>
      <c r="AE31" s="67">
        <v>200</v>
      </c>
      <c r="AF31" s="67"/>
      <c r="AG31" s="471">
        <f>AG32+AG206+AG215+AG209+AG211+AG213</f>
        <v>5467400</v>
      </c>
      <c r="AH31" s="95" t="s">
        <v>43</v>
      </c>
      <c r="AI31" s="95" t="s">
        <v>43</v>
      </c>
      <c r="AJ31" s="95" t="s">
        <v>43</v>
      </c>
      <c r="AK31" s="95" t="s">
        <v>43</v>
      </c>
      <c r="AL31" s="95" t="s">
        <v>43</v>
      </c>
      <c r="AM31" s="95" t="s">
        <v>43</v>
      </c>
      <c r="AN31" s="95" t="s">
        <v>43</v>
      </c>
      <c r="AO31" s="95" t="s">
        <v>43</v>
      </c>
      <c r="AP31" s="95" t="s">
        <v>43</v>
      </c>
      <c r="AQ31" s="95" t="s">
        <v>43</v>
      </c>
      <c r="AR31" s="95" t="s">
        <v>43</v>
      </c>
      <c r="AS31" s="473" t="s">
        <v>43</v>
      </c>
    </row>
    <row r="32" spans="1:45" s="8" customFormat="1" ht="21" customHeight="1" x14ac:dyDescent="0.25">
      <c r="A32" s="60" t="s">
        <v>540</v>
      </c>
      <c r="B32" s="52">
        <v>220</v>
      </c>
      <c r="C32" s="52"/>
      <c r="D32" s="545"/>
      <c r="E32" s="1657">
        <f>E33+E35+E53+E56+E62+E64+E148+E204</f>
        <v>0</v>
      </c>
      <c r="F32" s="1656">
        <f>F33+F35+F53+F56+F62+F64+F148+F204</f>
        <v>5493400</v>
      </c>
      <c r="G32" s="1657">
        <f>G33+G35+G53+G56+G62+G64+G148+G204</f>
        <v>5493400</v>
      </c>
      <c r="H32" s="49">
        <f>H33+H35+H53+H56+H62+H64+H148+H204</f>
        <v>0</v>
      </c>
      <c r="I32" s="216">
        <f>I33+I35+I53+I56+I62+I64+I148+I204</f>
        <v>5493400</v>
      </c>
      <c r="J32" s="436">
        <f>G32-K32-H32</f>
        <v>5493400</v>
      </c>
      <c r="K32" s="433">
        <f>L32+P32+T32+X32+AB32</f>
        <v>0</v>
      </c>
      <c r="L32" s="44">
        <f t="shared" ref="L32:AB32" si="3">L33+L35+L53+L56+L62+L64+L148+L204</f>
        <v>0</v>
      </c>
      <c r="M32" s="102">
        <f t="shared" si="3"/>
        <v>0</v>
      </c>
      <c r="N32" s="101">
        <f t="shared" si="3"/>
        <v>0</v>
      </c>
      <c r="O32" s="101">
        <f t="shared" si="3"/>
        <v>0</v>
      </c>
      <c r="P32" s="18">
        <f t="shared" si="3"/>
        <v>0</v>
      </c>
      <c r="Q32" s="44">
        <f t="shared" si="3"/>
        <v>0</v>
      </c>
      <c r="R32" s="44">
        <f t="shared" si="3"/>
        <v>0</v>
      </c>
      <c r="S32" s="44">
        <f t="shared" si="3"/>
        <v>0</v>
      </c>
      <c r="T32" s="44">
        <f t="shared" si="3"/>
        <v>0</v>
      </c>
      <c r="U32" s="44">
        <f t="shared" si="3"/>
        <v>0</v>
      </c>
      <c r="V32" s="44">
        <f t="shared" si="3"/>
        <v>0</v>
      </c>
      <c r="W32" s="44">
        <f t="shared" si="3"/>
        <v>0</v>
      </c>
      <c r="X32" s="44">
        <f t="shared" si="3"/>
        <v>0</v>
      </c>
      <c r="Y32" s="44">
        <f t="shared" si="3"/>
        <v>0</v>
      </c>
      <c r="Z32" s="44">
        <f t="shared" si="3"/>
        <v>0</v>
      </c>
      <c r="AA32" s="44">
        <f t="shared" si="3"/>
        <v>0</v>
      </c>
      <c r="AB32" s="417">
        <f t="shared" si="3"/>
        <v>0</v>
      </c>
      <c r="AD32" s="60" t="s">
        <v>540</v>
      </c>
      <c r="AE32" s="52">
        <v>220</v>
      </c>
      <c r="AF32" s="52"/>
      <c r="AG32" s="1637">
        <f>AG33+AG35+AG53+AG56+AG62+AG64+AG148+AG204</f>
        <v>5457400</v>
      </c>
      <c r="AH32" s="18" t="s">
        <v>43</v>
      </c>
      <c r="AI32" s="18" t="s">
        <v>43</v>
      </c>
      <c r="AJ32" s="18" t="s">
        <v>43</v>
      </c>
      <c r="AK32" s="18" t="s">
        <v>43</v>
      </c>
      <c r="AL32" s="18" t="s">
        <v>43</v>
      </c>
      <c r="AM32" s="18" t="s">
        <v>43</v>
      </c>
      <c r="AN32" s="18" t="s">
        <v>43</v>
      </c>
      <c r="AO32" s="18" t="s">
        <v>43</v>
      </c>
      <c r="AP32" s="18" t="s">
        <v>43</v>
      </c>
      <c r="AQ32" s="18" t="s">
        <v>43</v>
      </c>
      <c r="AR32" s="18" t="s">
        <v>43</v>
      </c>
      <c r="AS32" s="473" t="s">
        <v>43</v>
      </c>
    </row>
    <row r="33" spans="1:179" s="17" customFormat="1" ht="20.25" customHeight="1" x14ac:dyDescent="0.25">
      <c r="A33" s="63" t="s">
        <v>541</v>
      </c>
      <c r="B33" s="53">
        <v>212</v>
      </c>
      <c r="C33" s="53"/>
      <c r="D33" s="547"/>
      <c r="E33" s="1661">
        <f>SUM(E34:E34)</f>
        <v>0</v>
      </c>
      <c r="F33" s="1660">
        <f>SUM(F34:F34)</f>
        <v>3000</v>
      </c>
      <c r="G33" s="1661">
        <f>SUM(G34:G34)</f>
        <v>3000</v>
      </c>
      <c r="H33" s="50">
        <f>SUM(H34:H34)</f>
        <v>0</v>
      </c>
      <c r="I33" s="187">
        <f>SUM(I34:I34)</f>
        <v>3000</v>
      </c>
      <c r="J33" s="436">
        <f t="shared" ref="J33:J96" si="4">G33-K33-H33</f>
        <v>3000</v>
      </c>
      <c r="K33" s="433">
        <f>L33+P33+T33+X33+AB33</f>
        <v>0</v>
      </c>
      <c r="L33" s="45">
        <f t="shared" ref="L33:AB33" si="5">SUM(L34:L34)</f>
        <v>0</v>
      </c>
      <c r="M33" s="137">
        <f t="shared" si="5"/>
        <v>0</v>
      </c>
      <c r="N33" s="103">
        <f t="shared" si="5"/>
        <v>0</v>
      </c>
      <c r="O33" s="103">
        <f t="shared" si="5"/>
        <v>0</v>
      </c>
      <c r="P33" s="103">
        <f t="shared" si="5"/>
        <v>0</v>
      </c>
      <c r="Q33" s="103">
        <f t="shared" si="5"/>
        <v>0</v>
      </c>
      <c r="R33" s="103">
        <f t="shared" si="5"/>
        <v>0</v>
      </c>
      <c r="S33" s="103">
        <f t="shared" si="5"/>
        <v>0</v>
      </c>
      <c r="T33" s="103">
        <f t="shared" si="5"/>
        <v>0</v>
      </c>
      <c r="U33" s="103">
        <f t="shared" si="5"/>
        <v>0</v>
      </c>
      <c r="V33" s="103">
        <f t="shared" si="5"/>
        <v>0</v>
      </c>
      <c r="W33" s="103">
        <f t="shared" si="5"/>
        <v>0</v>
      </c>
      <c r="X33" s="103">
        <f t="shared" si="5"/>
        <v>0</v>
      </c>
      <c r="Y33" s="103">
        <f t="shared" si="5"/>
        <v>0</v>
      </c>
      <c r="Z33" s="103">
        <f t="shared" si="5"/>
        <v>0</v>
      </c>
      <c r="AA33" s="103">
        <f t="shared" si="5"/>
        <v>0</v>
      </c>
      <c r="AB33" s="418">
        <f t="shared" si="5"/>
        <v>0</v>
      </c>
      <c r="AC33" s="40"/>
      <c r="AD33" s="63" t="s">
        <v>541</v>
      </c>
      <c r="AE33" s="53">
        <v>212</v>
      </c>
      <c r="AF33" s="53"/>
      <c r="AG33" s="1638">
        <f>SUM(AG34:AG34)</f>
        <v>3000</v>
      </c>
      <c r="AH33" s="20">
        <f>AH34</f>
        <v>0</v>
      </c>
      <c r="AI33" s="20">
        <f t="shared" ref="AI33:AR33" si="6">AI34</f>
        <v>0</v>
      </c>
      <c r="AJ33" s="20">
        <f t="shared" si="6"/>
        <v>0</v>
      </c>
      <c r="AK33" s="20">
        <f t="shared" si="6"/>
        <v>0</v>
      </c>
      <c r="AL33" s="20">
        <f t="shared" si="6"/>
        <v>0</v>
      </c>
      <c r="AM33" s="20">
        <f t="shared" si="6"/>
        <v>0</v>
      </c>
      <c r="AN33" s="20">
        <f t="shared" si="6"/>
        <v>0</v>
      </c>
      <c r="AO33" s="20">
        <f t="shared" si="6"/>
        <v>3000</v>
      </c>
      <c r="AP33" s="20">
        <f t="shared" si="6"/>
        <v>0</v>
      </c>
      <c r="AQ33" s="20">
        <f t="shared" si="6"/>
        <v>0</v>
      </c>
      <c r="AR33" s="20">
        <f t="shared" si="6"/>
        <v>0</v>
      </c>
      <c r="AS33" s="474">
        <f>AG33-AH33-AI33-AJ33-AK33-AL33-AM33-AN33-AO33-AP33-AQ33-AR33</f>
        <v>0</v>
      </c>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row>
    <row r="34" spans="1:179" s="15" customFormat="1" ht="66.75" customHeight="1" x14ac:dyDescent="0.25">
      <c r="A34" s="265" t="s">
        <v>103</v>
      </c>
      <c r="B34" s="86"/>
      <c r="C34" s="86">
        <v>912</v>
      </c>
      <c r="D34" s="283" t="s">
        <v>1765</v>
      </c>
      <c r="E34" s="1661"/>
      <c r="F34" s="1662">
        <f>'212.226 командир.расходы.'!H7</f>
        <v>3000</v>
      </c>
      <c r="G34" s="1663">
        <f>F34</f>
        <v>3000</v>
      </c>
      <c r="H34" s="97"/>
      <c r="I34" s="211">
        <f>G34-H34</f>
        <v>3000</v>
      </c>
      <c r="J34" s="437">
        <f t="shared" si="4"/>
        <v>3000</v>
      </c>
      <c r="K34" s="213">
        <f>L34+P34+T34+X34+AB34</f>
        <v>0</v>
      </c>
      <c r="L34" s="429"/>
      <c r="M34" s="156"/>
      <c r="N34" s="98"/>
      <c r="O34" s="98"/>
      <c r="P34" s="20">
        <f>SUM(M34:O34)</f>
        <v>0</v>
      </c>
      <c r="Q34" s="98"/>
      <c r="R34" s="98"/>
      <c r="S34" s="98"/>
      <c r="T34" s="20">
        <f>SUM(Q34:S34)</f>
        <v>0</v>
      </c>
      <c r="U34" s="98"/>
      <c r="V34" s="98"/>
      <c r="W34" s="98"/>
      <c r="X34" s="20">
        <f>SUM(U34:W34)</f>
        <v>0</v>
      </c>
      <c r="Y34" s="98"/>
      <c r="Z34" s="98"/>
      <c r="AA34" s="98"/>
      <c r="AB34" s="418">
        <f>SUM(Y34:AA34)</f>
        <v>0</v>
      </c>
      <c r="AC34" s="16"/>
      <c r="AD34" s="265" t="s">
        <v>103</v>
      </c>
      <c r="AE34" s="86"/>
      <c r="AF34" s="86">
        <v>912</v>
      </c>
      <c r="AG34" s="464">
        <f>F34</f>
        <v>3000</v>
      </c>
      <c r="AH34" s="554"/>
      <c r="AI34" s="554"/>
      <c r="AJ34" s="554"/>
      <c r="AK34" s="554"/>
      <c r="AL34" s="554"/>
      <c r="AM34" s="554"/>
      <c r="AN34" s="554"/>
      <c r="AO34" s="554">
        <v>3000</v>
      </c>
      <c r="AP34" s="554"/>
      <c r="AQ34" s="554"/>
      <c r="AR34" s="554"/>
      <c r="AS34" s="474">
        <f t="shared" ref="AS34:AS36" si="7">AG34-AH34-AI34-AJ34-AK34-AL34-AM34-AN34-AO34-AP34-AQ34-AR34</f>
        <v>0</v>
      </c>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row>
    <row r="35" spans="1:179" s="8" customFormat="1" ht="21.75" customHeight="1" x14ac:dyDescent="0.25">
      <c r="A35" s="60" t="s">
        <v>60</v>
      </c>
      <c r="B35" s="52">
        <v>221</v>
      </c>
      <c r="C35" s="52"/>
      <c r="D35" s="547"/>
      <c r="E35" s="1661">
        <f>E36</f>
        <v>0</v>
      </c>
      <c r="F35" s="1656">
        <f>F36</f>
        <v>310100</v>
      </c>
      <c r="G35" s="1657">
        <f>G36</f>
        <v>310100</v>
      </c>
      <c r="H35" s="49">
        <f>H36</f>
        <v>0</v>
      </c>
      <c r="I35" s="216">
        <f t="shared" ref="I35:AB35" si="8">I36</f>
        <v>310100</v>
      </c>
      <c r="J35" s="436">
        <f t="shared" si="4"/>
        <v>310100</v>
      </c>
      <c r="K35" s="433">
        <f t="shared" ref="K35:K96" si="9">L35+P35+T35+X35+AB35</f>
        <v>0</v>
      </c>
      <c r="L35" s="44">
        <f t="shared" si="8"/>
        <v>0</v>
      </c>
      <c r="M35" s="102">
        <f t="shared" si="8"/>
        <v>0</v>
      </c>
      <c r="N35" s="101">
        <f t="shared" si="8"/>
        <v>0</v>
      </c>
      <c r="O35" s="18">
        <f t="shared" si="8"/>
        <v>0</v>
      </c>
      <c r="P35" s="44">
        <f t="shared" si="8"/>
        <v>0</v>
      </c>
      <c r="Q35" s="44">
        <f t="shared" si="8"/>
        <v>0</v>
      </c>
      <c r="R35" s="44">
        <f t="shared" si="8"/>
        <v>0</v>
      </c>
      <c r="S35" s="44">
        <f t="shared" si="8"/>
        <v>0</v>
      </c>
      <c r="T35" s="44">
        <f t="shared" si="8"/>
        <v>0</v>
      </c>
      <c r="U35" s="44">
        <f t="shared" si="8"/>
        <v>0</v>
      </c>
      <c r="V35" s="44">
        <f t="shared" si="8"/>
        <v>0</v>
      </c>
      <c r="W35" s="44">
        <f t="shared" si="8"/>
        <v>0</v>
      </c>
      <c r="X35" s="44">
        <f t="shared" si="8"/>
        <v>0</v>
      </c>
      <c r="Y35" s="102">
        <f t="shared" si="8"/>
        <v>0</v>
      </c>
      <c r="Z35" s="18">
        <f t="shared" si="8"/>
        <v>0</v>
      </c>
      <c r="AA35" s="44">
        <f t="shared" si="8"/>
        <v>0</v>
      </c>
      <c r="AB35" s="417">
        <f t="shared" si="8"/>
        <v>0</v>
      </c>
      <c r="AD35" s="60" t="s">
        <v>60</v>
      </c>
      <c r="AE35" s="52">
        <v>221</v>
      </c>
      <c r="AF35" s="52"/>
      <c r="AG35" s="1637">
        <f>AG36</f>
        <v>310100</v>
      </c>
      <c r="AH35" s="18" t="s">
        <v>43</v>
      </c>
      <c r="AI35" s="18" t="s">
        <v>43</v>
      </c>
      <c r="AJ35" s="18" t="s">
        <v>43</v>
      </c>
      <c r="AK35" s="18" t="s">
        <v>43</v>
      </c>
      <c r="AL35" s="18" t="s">
        <v>43</v>
      </c>
      <c r="AM35" s="18" t="s">
        <v>43</v>
      </c>
      <c r="AN35" s="18" t="s">
        <v>43</v>
      </c>
      <c r="AO35" s="18" t="s">
        <v>43</v>
      </c>
      <c r="AP35" s="18" t="s">
        <v>43</v>
      </c>
      <c r="AQ35" s="18" t="s">
        <v>43</v>
      </c>
      <c r="AR35" s="18" t="s">
        <v>43</v>
      </c>
      <c r="AS35" s="473" t="s">
        <v>43</v>
      </c>
    </row>
    <row r="36" spans="1:179" s="8" customFormat="1" ht="21.75" customHeight="1" x14ac:dyDescent="0.25">
      <c r="A36" s="63" t="s">
        <v>60</v>
      </c>
      <c r="B36" s="52"/>
      <c r="C36" s="52">
        <v>925</v>
      </c>
      <c r="D36" s="547" t="s">
        <v>1804</v>
      </c>
      <c r="E36" s="1661">
        <f>SUM(E37:E52)</f>
        <v>0</v>
      </c>
      <c r="F36" s="1657">
        <f>CEILING(SUM(F37:F52),100)</f>
        <v>310100</v>
      </c>
      <c r="G36" s="1657">
        <f>CEILING(SUM(G37:G52),100)</f>
        <v>310100</v>
      </c>
      <c r="H36" s="49">
        <f>SUM(H37:H52)</f>
        <v>0</v>
      </c>
      <c r="I36" s="216">
        <f>CEILING(SUM(I37:I52),100)</f>
        <v>310100</v>
      </c>
      <c r="J36" s="437">
        <f t="shared" si="4"/>
        <v>310100</v>
      </c>
      <c r="K36" s="215">
        <f t="shared" si="9"/>
        <v>0</v>
      </c>
      <c r="L36" s="44">
        <f t="shared" ref="L36:AB36" si="10">SUM(L37:L52)</f>
        <v>0</v>
      </c>
      <c r="M36" s="102">
        <f t="shared" si="10"/>
        <v>0</v>
      </c>
      <c r="N36" s="101">
        <f t="shared" si="10"/>
        <v>0</v>
      </c>
      <c r="O36" s="101">
        <f t="shared" si="10"/>
        <v>0</v>
      </c>
      <c r="P36" s="101">
        <f t="shared" si="10"/>
        <v>0</v>
      </c>
      <c r="Q36" s="101">
        <f t="shared" si="10"/>
        <v>0</v>
      </c>
      <c r="R36" s="101">
        <f t="shared" si="10"/>
        <v>0</v>
      </c>
      <c r="S36" s="101">
        <f t="shared" si="10"/>
        <v>0</v>
      </c>
      <c r="T36" s="101">
        <f t="shared" si="10"/>
        <v>0</v>
      </c>
      <c r="U36" s="101">
        <f t="shared" si="10"/>
        <v>0</v>
      </c>
      <c r="V36" s="101">
        <f t="shared" si="10"/>
        <v>0</v>
      </c>
      <c r="W36" s="101">
        <f t="shared" si="10"/>
        <v>0</v>
      </c>
      <c r="X36" s="101">
        <f t="shared" si="10"/>
        <v>0</v>
      </c>
      <c r="Y36" s="101">
        <f t="shared" si="10"/>
        <v>0</v>
      </c>
      <c r="Z36" s="101">
        <f t="shared" si="10"/>
        <v>0</v>
      </c>
      <c r="AA36" s="101">
        <f t="shared" si="10"/>
        <v>0</v>
      </c>
      <c r="AB36" s="416">
        <f t="shared" si="10"/>
        <v>0</v>
      </c>
      <c r="AD36" s="63" t="s">
        <v>60</v>
      </c>
      <c r="AE36" s="52"/>
      <c r="AF36" s="52">
        <v>925</v>
      </c>
      <c r="AG36" s="1637">
        <f>CEILING(SUM(AG37:AG52),100)</f>
        <v>310100</v>
      </c>
      <c r="AH36" s="18">
        <f>SUM(AH37:AH52)</f>
        <v>78900</v>
      </c>
      <c r="AI36" s="18">
        <f t="shared" ref="AI36:AQ36" si="11">SUM(AI37:AI52)</f>
        <v>23300</v>
      </c>
      <c r="AJ36" s="18">
        <f t="shared" si="11"/>
        <v>23300</v>
      </c>
      <c r="AK36" s="18">
        <f t="shared" si="11"/>
        <v>23300</v>
      </c>
      <c r="AL36" s="18">
        <f t="shared" si="11"/>
        <v>23300</v>
      </c>
      <c r="AM36" s="18">
        <f t="shared" si="11"/>
        <v>23300</v>
      </c>
      <c r="AN36" s="18">
        <f t="shared" si="11"/>
        <v>23300</v>
      </c>
      <c r="AO36" s="18">
        <f t="shared" si="11"/>
        <v>23300</v>
      </c>
      <c r="AP36" s="18">
        <f t="shared" si="11"/>
        <v>23300</v>
      </c>
      <c r="AQ36" s="18">
        <f t="shared" si="11"/>
        <v>23300</v>
      </c>
      <c r="AR36" s="18">
        <f>CEILING(SUM(AR37:AR52),100)</f>
        <v>21500</v>
      </c>
      <c r="AS36" s="473">
        <f t="shared" si="7"/>
        <v>0</v>
      </c>
    </row>
    <row r="37" spans="1:179" s="16" customFormat="1" ht="21" customHeight="1" x14ac:dyDescent="0.25">
      <c r="A37" s="69" t="s">
        <v>49</v>
      </c>
      <c r="B37" s="70"/>
      <c r="C37" s="70"/>
      <c r="D37" s="283"/>
      <c r="E37" s="1684"/>
      <c r="F37" s="1664">
        <f>'221.925 связь'!G14</f>
        <v>54097.488000000005</v>
      </c>
      <c r="G37" s="1665">
        <f>F37</f>
        <v>54097.488000000005</v>
      </c>
      <c r="H37" s="97"/>
      <c r="I37" s="211">
        <f t="shared" ref="I37:I52" si="12">G37-H37</f>
        <v>54097.488000000005</v>
      </c>
      <c r="J37" s="438">
        <f t="shared" si="4"/>
        <v>54097.488000000005</v>
      </c>
      <c r="K37" s="214">
        <f t="shared" si="9"/>
        <v>0</v>
      </c>
      <c r="L37" s="429"/>
      <c r="M37" s="156"/>
      <c r="N37" s="98"/>
      <c r="O37" s="98"/>
      <c r="P37" s="96">
        <f t="shared" ref="P37:P52" si="13">SUM(M37:O37)</f>
        <v>0</v>
      </c>
      <c r="Q37" s="98"/>
      <c r="R37" s="98"/>
      <c r="S37" s="98"/>
      <c r="T37" s="96">
        <f t="shared" ref="T37:T52" si="14">SUM(Q37:S37)</f>
        <v>0</v>
      </c>
      <c r="U37" s="98"/>
      <c r="V37" s="98"/>
      <c r="W37" s="98"/>
      <c r="X37" s="96">
        <f t="shared" ref="X37:X52" si="15">SUM(U37:W37)</f>
        <v>0</v>
      </c>
      <c r="Y37" s="98"/>
      <c r="Z37" s="98"/>
      <c r="AA37" s="98"/>
      <c r="AB37" s="419">
        <f t="shared" ref="AB37:AB52" si="16">SUM(Y37:AA37)</f>
        <v>0</v>
      </c>
      <c r="AD37" s="69" t="s">
        <v>49</v>
      </c>
      <c r="AE37" s="70"/>
      <c r="AF37" s="70"/>
      <c r="AG37" s="464">
        <f t="shared" ref="AG37:AG52" si="17">F37</f>
        <v>54097.488000000005</v>
      </c>
      <c r="AH37" s="98">
        <v>9100</v>
      </c>
      <c r="AI37" s="98">
        <v>4600</v>
      </c>
      <c r="AJ37" s="98">
        <v>4600</v>
      </c>
      <c r="AK37" s="98">
        <v>4600</v>
      </c>
      <c r="AL37" s="98">
        <v>4600</v>
      </c>
      <c r="AM37" s="98">
        <v>4600</v>
      </c>
      <c r="AN37" s="98">
        <v>4600</v>
      </c>
      <c r="AO37" s="98">
        <v>4600</v>
      </c>
      <c r="AP37" s="98">
        <v>4600</v>
      </c>
      <c r="AQ37" s="98">
        <v>4600</v>
      </c>
      <c r="AR37" s="98">
        <v>3597.49</v>
      </c>
      <c r="AS37" s="474">
        <f>AG37-AH37-AI37-AJ37-AK37-AL37-AM37-AN37-AO37-AP37-AQ37-AR37</f>
        <v>-1.9999999949504854E-3</v>
      </c>
    </row>
    <row r="38" spans="1:179" s="16" customFormat="1" ht="21" customHeight="1" x14ac:dyDescent="0.25">
      <c r="A38" s="69" t="s">
        <v>61</v>
      </c>
      <c r="B38" s="70"/>
      <c r="C38" s="70"/>
      <c r="D38" s="283"/>
      <c r="E38" s="1684"/>
      <c r="F38" s="1664">
        <v>0</v>
      </c>
      <c r="G38" s="1665">
        <f t="shared" ref="G38:G52" si="18">F38</f>
        <v>0</v>
      </c>
      <c r="H38" s="97"/>
      <c r="I38" s="211">
        <f t="shared" si="12"/>
        <v>0</v>
      </c>
      <c r="J38" s="438">
        <f t="shared" si="4"/>
        <v>0</v>
      </c>
      <c r="K38" s="214">
        <f t="shared" si="9"/>
        <v>0</v>
      </c>
      <c r="L38" s="429"/>
      <c r="M38" s="156"/>
      <c r="N38" s="98"/>
      <c r="O38" s="98"/>
      <c r="P38" s="96">
        <f t="shared" si="13"/>
        <v>0</v>
      </c>
      <c r="Q38" s="98"/>
      <c r="R38" s="98"/>
      <c r="S38" s="98"/>
      <c r="T38" s="96">
        <f t="shared" si="14"/>
        <v>0</v>
      </c>
      <c r="U38" s="98"/>
      <c r="V38" s="98"/>
      <c r="W38" s="98"/>
      <c r="X38" s="96">
        <f t="shared" si="15"/>
        <v>0</v>
      </c>
      <c r="Y38" s="98"/>
      <c r="Z38" s="98"/>
      <c r="AA38" s="98"/>
      <c r="AB38" s="419">
        <f t="shared" si="16"/>
        <v>0</v>
      </c>
      <c r="AD38" s="69" t="s">
        <v>61</v>
      </c>
      <c r="AE38" s="70"/>
      <c r="AF38" s="70"/>
      <c r="AG38" s="464">
        <f t="shared" si="17"/>
        <v>0</v>
      </c>
      <c r="AH38" s="98" t="s">
        <v>43</v>
      </c>
      <c r="AI38" s="98" t="s">
        <v>43</v>
      </c>
      <c r="AJ38" s="98" t="s">
        <v>43</v>
      </c>
      <c r="AK38" s="98" t="s">
        <v>43</v>
      </c>
      <c r="AL38" s="98" t="s">
        <v>43</v>
      </c>
      <c r="AM38" s="98" t="s">
        <v>43</v>
      </c>
      <c r="AN38" s="98" t="s">
        <v>43</v>
      </c>
      <c r="AO38" s="98" t="s">
        <v>43</v>
      </c>
      <c r="AP38" s="98" t="s">
        <v>43</v>
      </c>
      <c r="AQ38" s="98" t="s">
        <v>43</v>
      </c>
      <c r="AR38" s="98" t="s">
        <v>43</v>
      </c>
      <c r="AS38" s="474" t="s">
        <v>43</v>
      </c>
    </row>
    <row r="39" spans="1:179" s="16" customFormat="1" ht="31.5" x14ac:dyDescent="0.25">
      <c r="A39" s="69" t="s">
        <v>482</v>
      </c>
      <c r="B39" s="70"/>
      <c r="C39" s="70"/>
      <c r="D39" s="283"/>
      <c r="E39" s="1684"/>
      <c r="F39" s="1664">
        <v>0</v>
      </c>
      <c r="G39" s="1665">
        <f t="shared" si="18"/>
        <v>0</v>
      </c>
      <c r="H39" s="97"/>
      <c r="I39" s="211">
        <f t="shared" si="12"/>
        <v>0</v>
      </c>
      <c r="J39" s="438">
        <f t="shared" si="4"/>
        <v>0</v>
      </c>
      <c r="K39" s="214">
        <f t="shared" si="9"/>
        <v>0</v>
      </c>
      <c r="L39" s="429"/>
      <c r="M39" s="156"/>
      <c r="N39" s="98"/>
      <c r="O39" s="98"/>
      <c r="P39" s="96">
        <f t="shared" si="13"/>
        <v>0</v>
      </c>
      <c r="Q39" s="98"/>
      <c r="R39" s="98"/>
      <c r="S39" s="98"/>
      <c r="T39" s="96">
        <f t="shared" si="14"/>
        <v>0</v>
      </c>
      <c r="U39" s="98"/>
      <c r="V39" s="98"/>
      <c r="W39" s="98"/>
      <c r="X39" s="96">
        <f t="shared" si="15"/>
        <v>0</v>
      </c>
      <c r="Y39" s="98"/>
      <c r="Z39" s="98"/>
      <c r="AA39" s="98"/>
      <c r="AB39" s="419">
        <f t="shared" si="16"/>
        <v>0</v>
      </c>
      <c r="AD39" s="69" t="s">
        <v>482</v>
      </c>
      <c r="AE39" s="70"/>
      <c r="AF39" s="70"/>
      <c r="AG39" s="464">
        <f t="shared" si="17"/>
        <v>0</v>
      </c>
      <c r="AH39" s="98" t="s">
        <v>43</v>
      </c>
      <c r="AI39" s="98" t="s">
        <v>43</v>
      </c>
      <c r="AJ39" s="98" t="s">
        <v>43</v>
      </c>
      <c r="AK39" s="98" t="s">
        <v>43</v>
      </c>
      <c r="AL39" s="98" t="s">
        <v>43</v>
      </c>
      <c r="AM39" s="98" t="s">
        <v>43</v>
      </c>
      <c r="AN39" s="98" t="s">
        <v>43</v>
      </c>
      <c r="AO39" s="98" t="s">
        <v>43</v>
      </c>
      <c r="AP39" s="98" t="s">
        <v>43</v>
      </c>
      <c r="AQ39" s="98" t="s">
        <v>43</v>
      </c>
      <c r="AR39" s="98" t="s">
        <v>43</v>
      </c>
      <c r="AS39" s="474" t="s">
        <v>43</v>
      </c>
    </row>
    <row r="40" spans="1:179" s="16" customFormat="1" ht="31.5" x14ac:dyDescent="0.25">
      <c r="A40" s="69" t="s">
        <v>484</v>
      </c>
      <c r="B40" s="70"/>
      <c r="C40" s="70"/>
      <c r="D40" s="283"/>
      <c r="E40" s="1684"/>
      <c r="F40" s="1664">
        <v>0</v>
      </c>
      <c r="G40" s="1665">
        <f t="shared" si="18"/>
        <v>0</v>
      </c>
      <c r="H40" s="97"/>
      <c r="I40" s="211">
        <f t="shared" si="12"/>
        <v>0</v>
      </c>
      <c r="J40" s="438">
        <f t="shared" si="4"/>
        <v>0</v>
      </c>
      <c r="K40" s="214">
        <f t="shared" si="9"/>
        <v>0</v>
      </c>
      <c r="L40" s="429"/>
      <c r="M40" s="156"/>
      <c r="N40" s="98"/>
      <c r="O40" s="98"/>
      <c r="P40" s="96">
        <f t="shared" si="13"/>
        <v>0</v>
      </c>
      <c r="Q40" s="98"/>
      <c r="R40" s="98"/>
      <c r="S40" s="98"/>
      <c r="T40" s="96">
        <f t="shared" si="14"/>
        <v>0</v>
      </c>
      <c r="U40" s="98"/>
      <c r="V40" s="98"/>
      <c r="W40" s="98"/>
      <c r="X40" s="96">
        <f t="shared" si="15"/>
        <v>0</v>
      </c>
      <c r="Y40" s="98"/>
      <c r="Z40" s="98"/>
      <c r="AA40" s="98"/>
      <c r="AB40" s="419">
        <f t="shared" si="16"/>
        <v>0</v>
      </c>
      <c r="AD40" s="69" t="s">
        <v>484</v>
      </c>
      <c r="AE40" s="70"/>
      <c r="AF40" s="70"/>
      <c r="AG40" s="464">
        <f t="shared" si="17"/>
        <v>0</v>
      </c>
      <c r="AH40" s="98" t="s">
        <v>43</v>
      </c>
      <c r="AI40" s="98" t="s">
        <v>43</v>
      </c>
      <c r="AJ40" s="98" t="s">
        <v>43</v>
      </c>
      <c r="AK40" s="98" t="s">
        <v>43</v>
      </c>
      <c r="AL40" s="98" t="s">
        <v>43</v>
      </c>
      <c r="AM40" s="98" t="s">
        <v>43</v>
      </c>
      <c r="AN40" s="98" t="s">
        <v>43</v>
      </c>
      <c r="AO40" s="98" t="s">
        <v>43</v>
      </c>
      <c r="AP40" s="98" t="s">
        <v>43</v>
      </c>
      <c r="AQ40" s="98" t="s">
        <v>43</v>
      </c>
      <c r="AR40" s="98" t="s">
        <v>43</v>
      </c>
      <c r="AS40" s="474" t="s">
        <v>43</v>
      </c>
    </row>
    <row r="41" spans="1:179" s="16" customFormat="1" ht="20.25" customHeight="1" x14ac:dyDescent="0.25">
      <c r="A41" s="69" t="s">
        <v>486</v>
      </c>
      <c r="B41" s="70"/>
      <c r="C41" s="70"/>
      <c r="D41" s="283"/>
      <c r="E41" s="1684"/>
      <c r="F41" s="1664">
        <v>0</v>
      </c>
      <c r="G41" s="1665">
        <f t="shared" si="18"/>
        <v>0</v>
      </c>
      <c r="H41" s="97"/>
      <c r="I41" s="211">
        <f t="shared" si="12"/>
        <v>0</v>
      </c>
      <c r="J41" s="438">
        <f t="shared" si="4"/>
        <v>0</v>
      </c>
      <c r="K41" s="214">
        <f t="shared" si="9"/>
        <v>0</v>
      </c>
      <c r="L41" s="429"/>
      <c r="M41" s="156"/>
      <c r="N41" s="98"/>
      <c r="O41" s="98"/>
      <c r="P41" s="96">
        <f t="shared" si="13"/>
        <v>0</v>
      </c>
      <c r="Q41" s="98"/>
      <c r="R41" s="98"/>
      <c r="S41" s="98"/>
      <c r="T41" s="96">
        <f t="shared" si="14"/>
        <v>0</v>
      </c>
      <c r="U41" s="98"/>
      <c r="V41" s="98"/>
      <c r="W41" s="98"/>
      <c r="X41" s="96">
        <f t="shared" si="15"/>
        <v>0</v>
      </c>
      <c r="Y41" s="98"/>
      <c r="Z41" s="98"/>
      <c r="AA41" s="98"/>
      <c r="AB41" s="419">
        <f t="shared" si="16"/>
        <v>0</v>
      </c>
      <c r="AD41" s="69" t="s">
        <v>486</v>
      </c>
      <c r="AE41" s="70"/>
      <c r="AF41" s="70"/>
      <c r="AG41" s="464">
        <f t="shared" si="17"/>
        <v>0</v>
      </c>
      <c r="AH41" s="98" t="s">
        <v>43</v>
      </c>
      <c r="AI41" s="98" t="s">
        <v>43</v>
      </c>
      <c r="AJ41" s="98" t="s">
        <v>43</v>
      </c>
      <c r="AK41" s="98" t="s">
        <v>43</v>
      </c>
      <c r="AL41" s="98" t="s">
        <v>43</v>
      </c>
      <c r="AM41" s="98" t="s">
        <v>43</v>
      </c>
      <c r="AN41" s="98" t="s">
        <v>43</v>
      </c>
      <c r="AO41" s="98" t="s">
        <v>43</v>
      </c>
      <c r="AP41" s="98" t="s">
        <v>43</v>
      </c>
      <c r="AQ41" s="98" t="s">
        <v>43</v>
      </c>
      <c r="AR41" s="98" t="s">
        <v>43</v>
      </c>
      <c r="AS41" s="474" t="s">
        <v>43</v>
      </c>
    </row>
    <row r="42" spans="1:179" s="16" customFormat="1" ht="47.25" customHeight="1" x14ac:dyDescent="0.25">
      <c r="A42" s="69" t="s">
        <v>488</v>
      </c>
      <c r="B42" s="70"/>
      <c r="C42" s="70"/>
      <c r="D42" s="283"/>
      <c r="E42" s="1684"/>
      <c r="F42" s="1664">
        <v>0</v>
      </c>
      <c r="G42" s="1665">
        <f t="shared" si="18"/>
        <v>0</v>
      </c>
      <c r="H42" s="97"/>
      <c r="I42" s="211">
        <f t="shared" si="12"/>
        <v>0</v>
      </c>
      <c r="J42" s="438">
        <f t="shared" si="4"/>
        <v>0</v>
      </c>
      <c r="K42" s="214">
        <f t="shared" si="9"/>
        <v>0</v>
      </c>
      <c r="L42" s="429"/>
      <c r="M42" s="156"/>
      <c r="N42" s="98"/>
      <c r="O42" s="98"/>
      <c r="P42" s="96">
        <f t="shared" si="13"/>
        <v>0</v>
      </c>
      <c r="Q42" s="98"/>
      <c r="R42" s="98"/>
      <c r="S42" s="98"/>
      <c r="T42" s="96">
        <f t="shared" si="14"/>
        <v>0</v>
      </c>
      <c r="U42" s="98"/>
      <c r="V42" s="98"/>
      <c r="W42" s="98"/>
      <c r="X42" s="96">
        <f t="shared" si="15"/>
        <v>0</v>
      </c>
      <c r="Y42" s="98"/>
      <c r="Z42" s="98"/>
      <c r="AA42" s="98"/>
      <c r="AB42" s="419">
        <f t="shared" si="16"/>
        <v>0</v>
      </c>
      <c r="AD42" s="69" t="s">
        <v>488</v>
      </c>
      <c r="AE42" s="70"/>
      <c r="AF42" s="70"/>
      <c r="AG42" s="464">
        <f t="shared" si="17"/>
        <v>0</v>
      </c>
      <c r="AH42" s="98" t="s">
        <v>43</v>
      </c>
      <c r="AI42" s="98" t="s">
        <v>43</v>
      </c>
      <c r="AJ42" s="98" t="s">
        <v>43</v>
      </c>
      <c r="AK42" s="98" t="s">
        <v>43</v>
      </c>
      <c r="AL42" s="98" t="s">
        <v>43</v>
      </c>
      <c r="AM42" s="98" t="s">
        <v>43</v>
      </c>
      <c r="AN42" s="98" t="s">
        <v>43</v>
      </c>
      <c r="AO42" s="98" t="s">
        <v>43</v>
      </c>
      <c r="AP42" s="98" t="s">
        <v>43</v>
      </c>
      <c r="AQ42" s="98" t="s">
        <v>43</v>
      </c>
      <c r="AR42" s="98" t="s">
        <v>43</v>
      </c>
      <c r="AS42" s="474" t="s">
        <v>43</v>
      </c>
    </row>
    <row r="43" spans="1:179" s="16" customFormat="1" ht="21" customHeight="1" x14ac:dyDescent="0.25">
      <c r="A43" s="69" t="s">
        <v>48</v>
      </c>
      <c r="B43" s="70"/>
      <c r="C43" s="70"/>
      <c r="D43" s="283"/>
      <c r="E43" s="1684"/>
      <c r="F43" s="1664">
        <v>0</v>
      </c>
      <c r="G43" s="1665">
        <f t="shared" si="18"/>
        <v>0</v>
      </c>
      <c r="H43" s="97"/>
      <c r="I43" s="211">
        <f t="shared" si="12"/>
        <v>0</v>
      </c>
      <c r="J43" s="438">
        <f t="shared" si="4"/>
        <v>0</v>
      </c>
      <c r="K43" s="214">
        <f t="shared" si="9"/>
        <v>0</v>
      </c>
      <c r="L43" s="429"/>
      <c r="M43" s="156"/>
      <c r="N43" s="98"/>
      <c r="O43" s="98"/>
      <c r="P43" s="96">
        <f t="shared" si="13"/>
        <v>0</v>
      </c>
      <c r="Q43" s="98"/>
      <c r="R43" s="98"/>
      <c r="S43" s="98"/>
      <c r="T43" s="96">
        <f t="shared" si="14"/>
        <v>0</v>
      </c>
      <c r="U43" s="98"/>
      <c r="V43" s="98"/>
      <c r="W43" s="98"/>
      <c r="X43" s="96">
        <f t="shared" si="15"/>
        <v>0</v>
      </c>
      <c r="Y43" s="98"/>
      <c r="Z43" s="98"/>
      <c r="AA43" s="98"/>
      <c r="AB43" s="419">
        <f t="shared" si="16"/>
        <v>0</v>
      </c>
      <c r="AD43" s="69" t="s">
        <v>48</v>
      </c>
      <c r="AE43" s="70"/>
      <c r="AF43" s="70"/>
      <c r="AG43" s="464">
        <f t="shared" si="17"/>
        <v>0</v>
      </c>
      <c r="AH43" s="98" t="s">
        <v>43</v>
      </c>
      <c r="AI43" s="98" t="s">
        <v>43</v>
      </c>
      <c r="AJ43" s="98" t="s">
        <v>43</v>
      </c>
      <c r="AK43" s="98" t="s">
        <v>43</v>
      </c>
      <c r="AL43" s="98" t="s">
        <v>43</v>
      </c>
      <c r="AM43" s="98" t="s">
        <v>43</v>
      </c>
      <c r="AN43" s="98" t="s">
        <v>43</v>
      </c>
      <c r="AO43" s="98" t="s">
        <v>43</v>
      </c>
      <c r="AP43" s="98" t="s">
        <v>43</v>
      </c>
      <c r="AQ43" s="98" t="s">
        <v>43</v>
      </c>
      <c r="AR43" s="98" t="s">
        <v>43</v>
      </c>
      <c r="AS43" s="474" t="s">
        <v>43</v>
      </c>
    </row>
    <row r="44" spans="1:179" s="16" customFormat="1" ht="32.25" customHeight="1" x14ac:dyDescent="0.25">
      <c r="A44" s="69" t="s">
        <v>526</v>
      </c>
      <c r="B44" s="70"/>
      <c r="C44" s="70"/>
      <c r="D44" s="283"/>
      <c r="E44" s="1684"/>
      <c r="F44" s="1664">
        <v>0</v>
      </c>
      <c r="G44" s="1665">
        <f t="shared" si="18"/>
        <v>0</v>
      </c>
      <c r="H44" s="97"/>
      <c r="I44" s="211">
        <f t="shared" si="12"/>
        <v>0</v>
      </c>
      <c r="J44" s="438">
        <f t="shared" si="4"/>
        <v>0</v>
      </c>
      <c r="K44" s="214">
        <f t="shared" si="9"/>
        <v>0</v>
      </c>
      <c r="L44" s="429"/>
      <c r="M44" s="156"/>
      <c r="N44" s="98"/>
      <c r="O44" s="98"/>
      <c r="P44" s="96">
        <f t="shared" si="13"/>
        <v>0</v>
      </c>
      <c r="Q44" s="98"/>
      <c r="R44" s="98"/>
      <c r="S44" s="98"/>
      <c r="T44" s="96">
        <f t="shared" si="14"/>
        <v>0</v>
      </c>
      <c r="U44" s="98"/>
      <c r="V44" s="98"/>
      <c r="W44" s="98"/>
      <c r="X44" s="96">
        <f t="shared" si="15"/>
        <v>0</v>
      </c>
      <c r="Y44" s="98"/>
      <c r="Z44" s="98"/>
      <c r="AA44" s="98"/>
      <c r="AB44" s="419">
        <f t="shared" si="16"/>
        <v>0</v>
      </c>
      <c r="AD44" s="69" t="s">
        <v>526</v>
      </c>
      <c r="AE44" s="70"/>
      <c r="AF44" s="70"/>
      <c r="AG44" s="464">
        <f t="shared" si="17"/>
        <v>0</v>
      </c>
      <c r="AH44" s="98" t="s">
        <v>43</v>
      </c>
      <c r="AI44" s="98" t="s">
        <v>43</v>
      </c>
      <c r="AJ44" s="98" t="s">
        <v>43</v>
      </c>
      <c r="AK44" s="98" t="s">
        <v>43</v>
      </c>
      <c r="AL44" s="98" t="s">
        <v>43</v>
      </c>
      <c r="AM44" s="98" t="s">
        <v>43</v>
      </c>
      <c r="AN44" s="98" t="s">
        <v>43</v>
      </c>
      <c r="AO44" s="98" t="s">
        <v>43</v>
      </c>
      <c r="AP44" s="98" t="s">
        <v>43</v>
      </c>
      <c r="AQ44" s="98" t="s">
        <v>43</v>
      </c>
      <c r="AR44" s="98" t="s">
        <v>43</v>
      </c>
      <c r="AS44" s="474" t="s">
        <v>43</v>
      </c>
    </row>
    <row r="45" spans="1:179" s="16" customFormat="1" ht="30.75" customHeight="1" x14ac:dyDescent="0.25">
      <c r="A45" s="69" t="s">
        <v>548</v>
      </c>
      <c r="B45" s="70"/>
      <c r="C45" s="70"/>
      <c r="D45" s="283"/>
      <c r="E45" s="1684"/>
      <c r="F45" s="1664">
        <f>'221.925 связь'!G36</f>
        <v>32500</v>
      </c>
      <c r="G45" s="1665">
        <f t="shared" si="18"/>
        <v>32500</v>
      </c>
      <c r="H45" s="97"/>
      <c r="I45" s="211">
        <f t="shared" si="12"/>
        <v>32500</v>
      </c>
      <c r="J45" s="438">
        <f t="shared" si="4"/>
        <v>32500</v>
      </c>
      <c r="K45" s="214">
        <f t="shared" si="9"/>
        <v>0</v>
      </c>
      <c r="L45" s="429"/>
      <c r="M45" s="156"/>
      <c r="N45" s="98"/>
      <c r="O45" s="98"/>
      <c r="P45" s="96">
        <f t="shared" si="13"/>
        <v>0</v>
      </c>
      <c r="Q45" s="98"/>
      <c r="R45" s="98"/>
      <c r="S45" s="98"/>
      <c r="T45" s="96">
        <f t="shared" si="14"/>
        <v>0</v>
      </c>
      <c r="U45" s="98"/>
      <c r="V45" s="98"/>
      <c r="W45" s="98"/>
      <c r="X45" s="96">
        <f t="shared" si="15"/>
        <v>0</v>
      </c>
      <c r="Y45" s="98"/>
      <c r="Z45" s="98"/>
      <c r="AA45" s="98"/>
      <c r="AB45" s="419">
        <f t="shared" si="16"/>
        <v>0</v>
      </c>
      <c r="AD45" s="69" t="s">
        <v>548</v>
      </c>
      <c r="AE45" s="70"/>
      <c r="AF45" s="70"/>
      <c r="AG45" s="464">
        <f t="shared" si="17"/>
        <v>32500</v>
      </c>
      <c r="AH45" s="98">
        <v>32500</v>
      </c>
      <c r="AI45" s="98"/>
      <c r="AJ45" s="98"/>
      <c r="AK45" s="98"/>
      <c r="AL45" s="98"/>
      <c r="AM45" s="98"/>
      <c r="AN45" s="98"/>
      <c r="AO45" s="98"/>
      <c r="AP45" s="98"/>
      <c r="AQ45" s="98"/>
      <c r="AR45" s="98"/>
      <c r="AS45" s="474">
        <f>AG45-AH45-AI45-AJ45-AK45-AL45-AM45-AN45-AO45-AP45-AQ45-AR45</f>
        <v>0</v>
      </c>
    </row>
    <row r="46" spans="1:179" s="16" customFormat="1" ht="20.25" customHeight="1" x14ac:dyDescent="0.25">
      <c r="A46" s="69" t="s">
        <v>497</v>
      </c>
      <c r="B46" s="70"/>
      <c r="C46" s="70"/>
      <c r="D46" s="283"/>
      <c r="E46" s="1684"/>
      <c r="F46" s="1664">
        <v>0</v>
      </c>
      <c r="G46" s="1665">
        <f t="shared" si="18"/>
        <v>0</v>
      </c>
      <c r="H46" s="97"/>
      <c r="I46" s="211">
        <f t="shared" si="12"/>
        <v>0</v>
      </c>
      <c r="J46" s="438">
        <f t="shared" si="4"/>
        <v>0</v>
      </c>
      <c r="K46" s="214">
        <f t="shared" si="9"/>
        <v>0</v>
      </c>
      <c r="L46" s="429"/>
      <c r="M46" s="156"/>
      <c r="N46" s="98"/>
      <c r="O46" s="98"/>
      <c r="P46" s="96">
        <f t="shared" si="13"/>
        <v>0</v>
      </c>
      <c r="Q46" s="98"/>
      <c r="R46" s="98"/>
      <c r="S46" s="98"/>
      <c r="T46" s="96">
        <f t="shared" si="14"/>
        <v>0</v>
      </c>
      <c r="U46" s="98"/>
      <c r="V46" s="98"/>
      <c r="W46" s="98"/>
      <c r="X46" s="96">
        <f t="shared" si="15"/>
        <v>0</v>
      </c>
      <c r="Y46" s="98"/>
      <c r="Z46" s="98"/>
      <c r="AA46" s="98"/>
      <c r="AB46" s="419">
        <f t="shared" si="16"/>
        <v>0</v>
      </c>
      <c r="AD46" s="69" t="s">
        <v>497</v>
      </c>
      <c r="AE46" s="70"/>
      <c r="AF46" s="70"/>
      <c r="AG46" s="464">
        <f t="shared" si="17"/>
        <v>0</v>
      </c>
      <c r="AH46" s="98" t="s">
        <v>43</v>
      </c>
      <c r="AI46" s="98" t="s">
        <v>43</v>
      </c>
      <c r="AJ46" s="98" t="s">
        <v>43</v>
      </c>
      <c r="AK46" s="98" t="s">
        <v>43</v>
      </c>
      <c r="AL46" s="98" t="s">
        <v>43</v>
      </c>
      <c r="AM46" s="98" t="s">
        <v>43</v>
      </c>
      <c r="AN46" s="98" t="s">
        <v>43</v>
      </c>
      <c r="AO46" s="98" t="s">
        <v>43</v>
      </c>
      <c r="AP46" s="98" t="s">
        <v>43</v>
      </c>
      <c r="AQ46" s="98" t="s">
        <v>43</v>
      </c>
      <c r="AR46" s="98" t="s">
        <v>43</v>
      </c>
      <c r="AS46" s="474" t="s">
        <v>43</v>
      </c>
    </row>
    <row r="47" spans="1:179" s="16" customFormat="1" ht="20.25" customHeight="1" x14ac:dyDescent="0.25">
      <c r="A47" s="69" t="s">
        <v>499</v>
      </c>
      <c r="B47" s="70"/>
      <c r="C47" s="70"/>
      <c r="D47" s="283"/>
      <c r="E47" s="1684"/>
      <c r="F47" s="1664">
        <v>0</v>
      </c>
      <c r="G47" s="1665"/>
      <c r="H47" s="97"/>
      <c r="I47" s="211"/>
      <c r="J47" s="438"/>
      <c r="K47" s="214"/>
      <c r="L47" s="429"/>
      <c r="M47" s="156"/>
      <c r="N47" s="98"/>
      <c r="O47" s="98"/>
      <c r="P47" s="96"/>
      <c r="Q47" s="98"/>
      <c r="R47" s="98"/>
      <c r="S47" s="98"/>
      <c r="T47" s="96"/>
      <c r="U47" s="98"/>
      <c r="V47" s="98"/>
      <c r="W47" s="98"/>
      <c r="X47" s="96"/>
      <c r="Y47" s="98"/>
      <c r="Z47" s="98"/>
      <c r="AA47" s="98"/>
      <c r="AB47" s="419"/>
      <c r="AD47" s="69"/>
      <c r="AE47" s="70"/>
      <c r="AF47" s="70"/>
      <c r="AG47" s="464"/>
      <c r="AH47" s="98"/>
      <c r="AI47" s="98"/>
      <c r="AJ47" s="98"/>
      <c r="AK47" s="98"/>
      <c r="AL47" s="98"/>
      <c r="AM47" s="98"/>
      <c r="AN47" s="98"/>
      <c r="AO47" s="98"/>
      <c r="AP47" s="98"/>
      <c r="AQ47" s="98"/>
      <c r="AR47" s="98"/>
      <c r="AS47" s="474"/>
    </row>
    <row r="48" spans="1:179" s="16" customFormat="1" ht="31.5" customHeight="1" x14ac:dyDescent="0.25">
      <c r="A48" s="69" t="s">
        <v>568</v>
      </c>
      <c r="B48" s="70"/>
      <c r="C48" s="70"/>
      <c r="D48" s="283"/>
      <c r="E48" s="1684"/>
      <c r="F48" s="1664">
        <f>'221.925 связь'!G43</f>
        <v>223416</v>
      </c>
      <c r="G48" s="1665">
        <f t="shared" si="18"/>
        <v>223416</v>
      </c>
      <c r="H48" s="97"/>
      <c r="I48" s="211">
        <f t="shared" si="12"/>
        <v>223416</v>
      </c>
      <c r="J48" s="438">
        <f t="shared" si="4"/>
        <v>223416</v>
      </c>
      <c r="K48" s="214">
        <f t="shared" si="9"/>
        <v>0</v>
      </c>
      <c r="L48" s="429"/>
      <c r="M48" s="156"/>
      <c r="N48" s="98"/>
      <c r="O48" s="98"/>
      <c r="P48" s="96">
        <f t="shared" si="13"/>
        <v>0</v>
      </c>
      <c r="Q48" s="98"/>
      <c r="R48" s="98"/>
      <c r="S48" s="98"/>
      <c r="T48" s="96">
        <f t="shared" si="14"/>
        <v>0</v>
      </c>
      <c r="U48" s="98"/>
      <c r="V48" s="98"/>
      <c r="W48" s="98"/>
      <c r="X48" s="96">
        <f t="shared" si="15"/>
        <v>0</v>
      </c>
      <c r="Y48" s="98"/>
      <c r="Z48" s="98"/>
      <c r="AA48" s="98"/>
      <c r="AB48" s="419">
        <f t="shared" si="16"/>
        <v>0</v>
      </c>
      <c r="AD48" s="69" t="s">
        <v>568</v>
      </c>
      <c r="AE48" s="70"/>
      <c r="AF48" s="70"/>
      <c r="AG48" s="464">
        <f t="shared" si="17"/>
        <v>223416</v>
      </c>
      <c r="AH48" s="98">
        <v>37300</v>
      </c>
      <c r="AI48" s="98">
        <v>18700</v>
      </c>
      <c r="AJ48" s="98">
        <v>18700</v>
      </c>
      <c r="AK48" s="98">
        <v>18700</v>
      </c>
      <c r="AL48" s="98">
        <v>18700</v>
      </c>
      <c r="AM48" s="98">
        <v>18700</v>
      </c>
      <c r="AN48" s="98">
        <v>18700</v>
      </c>
      <c r="AO48" s="98">
        <v>18700</v>
      </c>
      <c r="AP48" s="98">
        <v>18700</v>
      </c>
      <c r="AQ48" s="98">
        <v>18700</v>
      </c>
      <c r="AR48" s="98">
        <v>17816</v>
      </c>
      <c r="AS48" s="474">
        <f>AG48-AH48-AI48-AJ48-AK48-AL48-AM48-AN48-AO48-AP48-AQ48-AR48</f>
        <v>0</v>
      </c>
    </row>
    <row r="49" spans="1:179" s="16" customFormat="1" ht="18" customHeight="1" x14ac:dyDescent="0.25">
      <c r="A49" s="69"/>
      <c r="B49" s="70"/>
      <c r="C49" s="70"/>
      <c r="D49" s="283"/>
      <c r="E49" s="1684"/>
      <c r="F49" s="1664">
        <v>0</v>
      </c>
      <c r="G49" s="1665">
        <f t="shared" si="18"/>
        <v>0</v>
      </c>
      <c r="H49" s="97"/>
      <c r="I49" s="211">
        <f t="shared" si="12"/>
        <v>0</v>
      </c>
      <c r="J49" s="438">
        <f t="shared" si="4"/>
        <v>0</v>
      </c>
      <c r="K49" s="214">
        <f t="shared" si="9"/>
        <v>0</v>
      </c>
      <c r="L49" s="429"/>
      <c r="M49" s="156"/>
      <c r="N49" s="98"/>
      <c r="O49" s="98"/>
      <c r="P49" s="96">
        <f t="shared" si="13"/>
        <v>0</v>
      </c>
      <c r="Q49" s="98"/>
      <c r="R49" s="98"/>
      <c r="S49" s="98"/>
      <c r="T49" s="96">
        <f t="shared" si="14"/>
        <v>0</v>
      </c>
      <c r="U49" s="98"/>
      <c r="V49" s="98"/>
      <c r="W49" s="98"/>
      <c r="X49" s="96">
        <f t="shared" si="15"/>
        <v>0</v>
      </c>
      <c r="Y49" s="98"/>
      <c r="Z49" s="98"/>
      <c r="AA49" s="98"/>
      <c r="AB49" s="419">
        <f t="shared" si="16"/>
        <v>0</v>
      </c>
      <c r="AD49" s="69"/>
      <c r="AE49" s="70"/>
      <c r="AF49" s="70"/>
      <c r="AG49" s="464">
        <f t="shared" si="17"/>
        <v>0</v>
      </c>
      <c r="AH49" s="98" t="s">
        <v>43</v>
      </c>
      <c r="AI49" s="98" t="s">
        <v>43</v>
      </c>
      <c r="AJ49" s="98" t="s">
        <v>43</v>
      </c>
      <c r="AK49" s="98" t="s">
        <v>43</v>
      </c>
      <c r="AL49" s="98" t="s">
        <v>43</v>
      </c>
      <c r="AM49" s="98" t="s">
        <v>43</v>
      </c>
      <c r="AN49" s="98" t="s">
        <v>43</v>
      </c>
      <c r="AO49" s="98" t="s">
        <v>43</v>
      </c>
      <c r="AP49" s="98" t="s">
        <v>43</v>
      </c>
      <c r="AQ49" s="98" t="s">
        <v>43</v>
      </c>
      <c r="AR49" s="98" t="s">
        <v>43</v>
      </c>
      <c r="AS49" s="474" t="s">
        <v>43</v>
      </c>
    </row>
    <row r="50" spans="1:179" s="16" customFormat="1" ht="18" customHeight="1" x14ac:dyDescent="0.25">
      <c r="A50" s="69"/>
      <c r="B50" s="70"/>
      <c r="C50" s="70"/>
      <c r="D50" s="283"/>
      <c r="E50" s="1684"/>
      <c r="F50" s="1664"/>
      <c r="G50" s="1665">
        <f t="shared" si="18"/>
        <v>0</v>
      </c>
      <c r="H50" s="97"/>
      <c r="I50" s="211">
        <f t="shared" si="12"/>
        <v>0</v>
      </c>
      <c r="J50" s="438">
        <f t="shared" si="4"/>
        <v>0</v>
      </c>
      <c r="K50" s="214">
        <f t="shared" si="9"/>
        <v>0</v>
      </c>
      <c r="L50" s="429"/>
      <c r="M50" s="156"/>
      <c r="N50" s="98"/>
      <c r="O50" s="98"/>
      <c r="P50" s="96">
        <f t="shared" si="13"/>
        <v>0</v>
      </c>
      <c r="Q50" s="98"/>
      <c r="R50" s="98"/>
      <c r="S50" s="98"/>
      <c r="T50" s="96">
        <f t="shared" si="14"/>
        <v>0</v>
      </c>
      <c r="U50" s="98"/>
      <c r="V50" s="98"/>
      <c r="W50" s="98"/>
      <c r="X50" s="96">
        <f t="shared" si="15"/>
        <v>0</v>
      </c>
      <c r="Y50" s="98"/>
      <c r="Z50" s="98"/>
      <c r="AA50" s="98"/>
      <c r="AB50" s="419">
        <f t="shared" si="16"/>
        <v>0</v>
      </c>
      <c r="AD50" s="69"/>
      <c r="AE50" s="70"/>
      <c r="AF50" s="70"/>
      <c r="AG50" s="464">
        <f t="shared" si="17"/>
        <v>0</v>
      </c>
      <c r="AH50" s="98" t="s">
        <v>43</v>
      </c>
      <c r="AI50" s="98" t="s">
        <v>43</v>
      </c>
      <c r="AJ50" s="98" t="s">
        <v>43</v>
      </c>
      <c r="AK50" s="98" t="s">
        <v>43</v>
      </c>
      <c r="AL50" s="98" t="s">
        <v>43</v>
      </c>
      <c r="AM50" s="98" t="s">
        <v>43</v>
      </c>
      <c r="AN50" s="98" t="s">
        <v>43</v>
      </c>
      <c r="AO50" s="98" t="s">
        <v>43</v>
      </c>
      <c r="AP50" s="98" t="s">
        <v>43</v>
      </c>
      <c r="AQ50" s="98" t="s">
        <v>43</v>
      </c>
      <c r="AR50" s="98" t="s">
        <v>43</v>
      </c>
      <c r="AS50" s="474" t="s">
        <v>43</v>
      </c>
    </row>
    <row r="51" spans="1:179" s="16" customFormat="1" ht="18" customHeight="1" x14ac:dyDescent="0.25">
      <c r="A51" s="69"/>
      <c r="B51" s="70"/>
      <c r="C51" s="70"/>
      <c r="D51" s="283"/>
      <c r="E51" s="1684"/>
      <c r="F51" s="1664"/>
      <c r="G51" s="1665">
        <f t="shared" si="18"/>
        <v>0</v>
      </c>
      <c r="H51" s="97"/>
      <c r="I51" s="211">
        <f t="shared" si="12"/>
        <v>0</v>
      </c>
      <c r="J51" s="438">
        <f t="shared" si="4"/>
        <v>0</v>
      </c>
      <c r="K51" s="214">
        <f t="shared" si="9"/>
        <v>0</v>
      </c>
      <c r="L51" s="429"/>
      <c r="M51" s="156"/>
      <c r="N51" s="98"/>
      <c r="O51" s="98"/>
      <c r="P51" s="96">
        <f t="shared" si="13"/>
        <v>0</v>
      </c>
      <c r="Q51" s="98"/>
      <c r="R51" s="98"/>
      <c r="S51" s="98"/>
      <c r="T51" s="96">
        <f t="shared" si="14"/>
        <v>0</v>
      </c>
      <c r="U51" s="98"/>
      <c r="V51" s="98"/>
      <c r="W51" s="98"/>
      <c r="X51" s="96">
        <f t="shared" si="15"/>
        <v>0</v>
      </c>
      <c r="Y51" s="98"/>
      <c r="Z51" s="98"/>
      <c r="AA51" s="98"/>
      <c r="AB51" s="419">
        <f t="shared" si="16"/>
        <v>0</v>
      </c>
      <c r="AD51" s="69"/>
      <c r="AE51" s="70"/>
      <c r="AF51" s="70"/>
      <c r="AG51" s="464">
        <f t="shared" si="17"/>
        <v>0</v>
      </c>
      <c r="AH51" s="98" t="s">
        <v>43</v>
      </c>
      <c r="AI51" s="98" t="s">
        <v>43</v>
      </c>
      <c r="AJ51" s="98" t="s">
        <v>43</v>
      </c>
      <c r="AK51" s="98" t="s">
        <v>43</v>
      </c>
      <c r="AL51" s="98" t="s">
        <v>43</v>
      </c>
      <c r="AM51" s="98" t="s">
        <v>43</v>
      </c>
      <c r="AN51" s="98" t="s">
        <v>43</v>
      </c>
      <c r="AO51" s="98" t="s">
        <v>43</v>
      </c>
      <c r="AP51" s="98" t="s">
        <v>43</v>
      </c>
      <c r="AQ51" s="98" t="s">
        <v>43</v>
      </c>
      <c r="AR51" s="98" t="s">
        <v>43</v>
      </c>
      <c r="AS51" s="474" t="s">
        <v>43</v>
      </c>
    </row>
    <row r="52" spans="1:179" s="16" customFormat="1" ht="18" customHeight="1" x14ac:dyDescent="0.25">
      <c r="A52" s="69"/>
      <c r="B52" s="70"/>
      <c r="C52" s="70"/>
      <c r="D52" s="283"/>
      <c r="E52" s="1684"/>
      <c r="F52" s="1664"/>
      <c r="G52" s="1665">
        <f t="shared" si="18"/>
        <v>0</v>
      </c>
      <c r="H52" s="97"/>
      <c r="I52" s="211">
        <f t="shared" si="12"/>
        <v>0</v>
      </c>
      <c r="J52" s="438">
        <f t="shared" si="4"/>
        <v>0</v>
      </c>
      <c r="K52" s="214">
        <f t="shared" si="9"/>
        <v>0</v>
      </c>
      <c r="L52" s="429"/>
      <c r="M52" s="156"/>
      <c r="N52" s="98"/>
      <c r="O52" s="98"/>
      <c r="P52" s="96">
        <f t="shared" si="13"/>
        <v>0</v>
      </c>
      <c r="Q52" s="98"/>
      <c r="R52" s="98"/>
      <c r="S52" s="98"/>
      <c r="T52" s="96">
        <f t="shared" si="14"/>
        <v>0</v>
      </c>
      <c r="U52" s="98"/>
      <c r="V52" s="98"/>
      <c r="W52" s="98"/>
      <c r="X52" s="96">
        <f t="shared" si="15"/>
        <v>0</v>
      </c>
      <c r="Y52" s="98"/>
      <c r="Z52" s="98"/>
      <c r="AA52" s="98"/>
      <c r="AB52" s="419">
        <f t="shared" si="16"/>
        <v>0</v>
      </c>
      <c r="AD52" s="69"/>
      <c r="AE52" s="70"/>
      <c r="AF52" s="70"/>
      <c r="AG52" s="464">
        <f t="shared" si="17"/>
        <v>0</v>
      </c>
      <c r="AH52" s="98" t="s">
        <v>43</v>
      </c>
      <c r="AI52" s="98" t="s">
        <v>43</v>
      </c>
      <c r="AJ52" s="98" t="s">
        <v>43</v>
      </c>
      <c r="AK52" s="98" t="s">
        <v>43</v>
      </c>
      <c r="AL52" s="98" t="s">
        <v>43</v>
      </c>
      <c r="AM52" s="98" t="s">
        <v>43</v>
      </c>
      <c r="AN52" s="98" t="s">
        <v>43</v>
      </c>
      <c r="AO52" s="98" t="s">
        <v>43</v>
      </c>
      <c r="AP52" s="98" t="s">
        <v>43</v>
      </c>
      <c r="AQ52" s="98" t="s">
        <v>43</v>
      </c>
      <c r="AR52" s="98" t="s">
        <v>43</v>
      </c>
      <c r="AS52" s="474" t="s">
        <v>43</v>
      </c>
    </row>
    <row r="53" spans="1:179" s="17" customFormat="1" ht="23.25" customHeight="1" x14ac:dyDescent="0.25">
      <c r="A53" s="63" t="s">
        <v>534</v>
      </c>
      <c r="B53" s="53">
        <v>222</v>
      </c>
      <c r="C53" s="53"/>
      <c r="D53" s="547"/>
      <c r="E53" s="1661">
        <f>SUM(E54:E55)</f>
        <v>0</v>
      </c>
      <c r="F53" s="1660">
        <f>SUM(F54:F55)</f>
        <v>48000</v>
      </c>
      <c r="G53" s="1661">
        <f>SUM(G54:G55)</f>
        <v>48000</v>
      </c>
      <c r="H53" s="50">
        <f>SUM(H54:H55)</f>
        <v>0</v>
      </c>
      <c r="I53" s="187">
        <f>SUM(I54:I55)</f>
        <v>48000</v>
      </c>
      <c r="J53" s="436">
        <f t="shared" si="4"/>
        <v>48000</v>
      </c>
      <c r="K53" s="433">
        <f>L53+P53+T53+X53+AB53</f>
        <v>0</v>
      </c>
      <c r="L53" s="430">
        <f>SUM(L54:L55)</f>
        <v>0</v>
      </c>
      <c r="M53" s="45">
        <f>SUM(M54:M55)</f>
        <v>0</v>
      </c>
      <c r="N53" s="20">
        <f>SUM(N54:N55)</f>
        <v>0</v>
      </c>
      <c r="O53" s="20">
        <f>SUM(O54:O55)</f>
        <v>0</v>
      </c>
      <c r="P53" s="20">
        <f>SUM(P54:P55)</f>
        <v>0</v>
      </c>
      <c r="Q53" s="20">
        <f t="shared" ref="Q53:AA53" si="19">SUM(Q54:Q55)</f>
        <v>0</v>
      </c>
      <c r="R53" s="20">
        <f t="shared" si="19"/>
        <v>0</v>
      </c>
      <c r="S53" s="20">
        <f t="shared" si="19"/>
        <v>0</v>
      </c>
      <c r="T53" s="20">
        <f t="shared" si="19"/>
        <v>0</v>
      </c>
      <c r="U53" s="20">
        <f t="shared" si="19"/>
        <v>0</v>
      </c>
      <c r="V53" s="20">
        <f t="shared" si="19"/>
        <v>0</v>
      </c>
      <c r="W53" s="20">
        <f t="shared" si="19"/>
        <v>0</v>
      </c>
      <c r="X53" s="20">
        <f t="shared" si="19"/>
        <v>0</v>
      </c>
      <c r="Y53" s="20">
        <f t="shared" si="19"/>
        <v>0</v>
      </c>
      <c r="Z53" s="20">
        <f t="shared" si="19"/>
        <v>0</v>
      </c>
      <c r="AA53" s="20">
        <f t="shared" si="19"/>
        <v>0</v>
      </c>
      <c r="AB53" s="418">
        <f>SUM(AB54:AB55)</f>
        <v>0</v>
      </c>
      <c r="AC53" s="40"/>
      <c r="AD53" s="63" t="s">
        <v>534</v>
      </c>
      <c r="AE53" s="53">
        <v>222</v>
      </c>
      <c r="AF53" s="53"/>
      <c r="AG53" s="1638">
        <f>SUM(AG54:AG55)</f>
        <v>48000</v>
      </c>
      <c r="AH53" s="291" t="s">
        <v>43</v>
      </c>
      <c r="AI53" s="291" t="s">
        <v>43</v>
      </c>
      <c r="AJ53" s="291" t="s">
        <v>43</v>
      </c>
      <c r="AK53" s="291" t="s">
        <v>43</v>
      </c>
      <c r="AL53" s="291" t="s">
        <v>43</v>
      </c>
      <c r="AM53" s="291" t="s">
        <v>43</v>
      </c>
      <c r="AN53" s="291" t="s">
        <v>43</v>
      </c>
      <c r="AO53" s="291" t="s">
        <v>43</v>
      </c>
      <c r="AP53" s="291" t="s">
        <v>43</v>
      </c>
      <c r="AQ53" s="291" t="s">
        <v>43</v>
      </c>
      <c r="AR53" s="291" t="s">
        <v>43</v>
      </c>
      <c r="AS53" s="474" t="s">
        <v>43</v>
      </c>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row>
    <row r="54" spans="1:179" s="17" customFormat="1" ht="52.5" customHeight="1" x14ac:dyDescent="0.25">
      <c r="A54" s="265" t="s">
        <v>925</v>
      </c>
      <c r="B54" s="86"/>
      <c r="C54" s="86">
        <v>921</v>
      </c>
      <c r="D54" s="283" t="s">
        <v>1765</v>
      </c>
      <c r="E54" s="1661"/>
      <c r="F54" s="1662">
        <f>'Сессия 921 0210301310 МЗ '!F11</f>
        <v>48000</v>
      </c>
      <c r="G54" s="1663">
        <f>F54</f>
        <v>48000</v>
      </c>
      <c r="H54" s="97"/>
      <c r="I54" s="211">
        <f t="shared" ref="I54:I55" si="20">G54-H54</f>
        <v>48000</v>
      </c>
      <c r="J54" s="436">
        <f t="shared" si="4"/>
        <v>48000</v>
      </c>
      <c r="K54" s="434">
        <f>L54+P54+T54+X54+AB54</f>
        <v>0</v>
      </c>
      <c r="L54" s="429"/>
      <c r="M54" s="156"/>
      <c r="N54" s="98"/>
      <c r="O54" s="98"/>
      <c r="P54" s="20">
        <f>SUM(M54:O54)</f>
        <v>0</v>
      </c>
      <c r="Q54" s="98"/>
      <c r="R54" s="98"/>
      <c r="S54" s="98"/>
      <c r="T54" s="20">
        <f>SUM(Q54:S54)</f>
        <v>0</v>
      </c>
      <c r="U54" s="98"/>
      <c r="V54" s="98"/>
      <c r="W54" s="98"/>
      <c r="X54" s="20">
        <f>SUM(U54:W54)</f>
        <v>0</v>
      </c>
      <c r="Y54" s="98"/>
      <c r="Z54" s="98"/>
      <c r="AA54" s="98"/>
      <c r="AB54" s="418">
        <f>SUM(Y54:AA54)</f>
        <v>0</v>
      </c>
      <c r="AC54" s="40"/>
      <c r="AD54" s="265" t="s">
        <v>925</v>
      </c>
      <c r="AE54" s="86"/>
      <c r="AF54" s="86">
        <v>921</v>
      </c>
      <c r="AG54" s="464">
        <f t="shared" ref="AG54:AG55" si="21">F54</f>
        <v>48000</v>
      </c>
      <c r="AH54" s="98" t="s">
        <v>43</v>
      </c>
      <c r="AI54" s="98" t="s">
        <v>43</v>
      </c>
      <c r="AJ54" s="98" t="s">
        <v>43</v>
      </c>
      <c r="AK54" s="98" t="s">
        <v>43</v>
      </c>
      <c r="AL54" s="98" t="s">
        <v>43</v>
      </c>
      <c r="AM54" s="98" t="s">
        <v>43</v>
      </c>
      <c r="AN54" s="98" t="s">
        <v>43</v>
      </c>
      <c r="AO54" s="98" t="s">
        <v>43</v>
      </c>
      <c r="AP54" s="98" t="s">
        <v>43</v>
      </c>
      <c r="AQ54" s="98" t="s">
        <v>43</v>
      </c>
      <c r="AR54" s="98" t="s">
        <v>43</v>
      </c>
      <c r="AS54" s="474" t="s">
        <v>43</v>
      </c>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row>
    <row r="55" spans="1:179" s="15" customFormat="1" ht="23.25" customHeight="1" x14ac:dyDescent="0.25">
      <c r="A55" s="265" t="s">
        <v>62</v>
      </c>
      <c r="B55" s="86"/>
      <c r="C55" s="86">
        <v>922</v>
      </c>
      <c r="D55" s="283" t="s">
        <v>1804</v>
      </c>
      <c r="E55" s="1661"/>
      <c r="F55" s="1662"/>
      <c r="G55" s="1663">
        <f>F55</f>
        <v>0</v>
      </c>
      <c r="H55" s="97"/>
      <c r="I55" s="211">
        <f t="shared" si="20"/>
        <v>0</v>
      </c>
      <c r="J55" s="437">
        <f t="shared" si="4"/>
        <v>0</v>
      </c>
      <c r="K55" s="213">
        <f>L55+P55+T55+X55+AB55</f>
        <v>0</v>
      </c>
      <c r="L55" s="429"/>
      <c r="M55" s="156"/>
      <c r="N55" s="98"/>
      <c r="O55" s="98"/>
      <c r="P55" s="20">
        <f>SUM(M55:O55)</f>
        <v>0</v>
      </c>
      <c r="Q55" s="98"/>
      <c r="R55" s="98"/>
      <c r="S55" s="98"/>
      <c r="T55" s="20">
        <f>SUM(Q55:S55)</f>
        <v>0</v>
      </c>
      <c r="U55" s="98"/>
      <c r="V55" s="98"/>
      <c r="W55" s="98"/>
      <c r="X55" s="20">
        <f>SUM(U55:W55)</f>
        <v>0</v>
      </c>
      <c r="Y55" s="98"/>
      <c r="Z55" s="98"/>
      <c r="AA55" s="98"/>
      <c r="AB55" s="418">
        <f>SUM(Y55:AA55)</f>
        <v>0</v>
      </c>
      <c r="AC55" s="16"/>
      <c r="AD55" s="265" t="s">
        <v>62</v>
      </c>
      <c r="AE55" s="86"/>
      <c r="AF55" s="86">
        <v>922</v>
      </c>
      <c r="AG55" s="464">
        <f t="shared" si="21"/>
        <v>0</v>
      </c>
      <c r="AH55" s="98" t="s">
        <v>43</v>
      </c>
      <c r="AI55" s="98" t="s">
        <v>43</v>
      </c>
      <c r="AJ55" s="98" t="s">
        <v>43</v>
      </c>
      <c r="AK55" s="98" t="s">
        <v>43</v>
      </c>
      <c r="AL55" s="98" t="s">
        <v>43</v>
      </c>
      <c r="AM55" s="98" t="s">
        <v>43</v>
      </c>
      <c r="AN55" s="98" t="s">
        <v>43</v>
      </c>
      <c r="AO55" s="98" t="s">
        <v>43</v>
      </c>
      <c r="AP55" s="98" t="s">
        <v>43</v>
      </c>
      <c r="AQ55" s="98" t="s">
        <v>43</v>
      </c>
      <c r="AR55" s="98" t="s">
        <v>43</v>
      </c>
      <c r="AS55" s="474" t="s">
        <v>43</v>
      </c>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row>
    <row r="56" spans="1:179" s="17" customFormat="1" ht="21" customHeight="1" x14ac:dyDescent="0.25">
      <c r="A56" s="63" t="s">
        <v>535</v>
      </c>
      <c r="B56" s="53">
        <v>223</v>
      </c>
      <c r="C56" s="53"/>
      <c r="D56" s="547"/>
      <c r="E56" s="1661">
        <f>SUM(E57:E61)</f>
        <v>0</v>
      </c>
      <c r="F56" s="1661">
        <f>SUM(F57:F61)</f>
        <v>2256400</v>
      </c>
      <c r="G56" s="1661">
        <f>SUM(G57:G61)</f>
        <v>2256400</v>
      </c>
      <c r="H56" s="50">
        <f>SUM(H57:H61)</f>
        <v>0</v>
      </c>
      <c r="I56" s="187">
        <f>SUM(I57:I61)</f>
        <v>2256400</v>
      </c>
      <c r="J56" s="436">
        <f t="shared" si="4"/>
        <v>2256400</v>
      </c>
      <c r="K56" s="433">
        <f>L56+P56+T56+X56+AB56</f>
        <v>0</v>
      </c>
      <c r="L56" s="430">
        <f t="shared" ref="L56:Q56" si="22">SUM(L57:L61)</f>
        <v>0</v>
      </c>
      <c r="M56" s="45">
        <f t="shared" si="22"/>
        <v>0</v>
      </c>
      <c r="N56" s="20">
        <f t="shared" si="22"/>
        <v>0</v>
      </c>
      <c r="O56" s="20">
        <f t="shared" si="22"/>
        <v>0</v>
      </c>
      <c r="P56" s="20">
        <f t="shared" si="22"/>
        <v>0</v>
      </c>
      <c r="Q56" s="20">
        <f t="shared" si="22"/>
        <v>0</v>
      </c>
      <c r="R56" s="20">
        <f t="shared" ref="R56:S56" si="23">SUM(R57:R61)</f>
        <v>0</v>
      </c>
      <c r="S56" s="20">
        <f t="shared" si="23"/>
        <v>0</v>
      </c>
      <c r="T56" s="20">
        <f>SUM(T57:T61)</f>
        <v>0</v>
      </c>
      <c r="U56" s="20">
        <f t="shared" ref="U56:AB56" si="24">SUM(U57:U61)</f>
        <v>0</v>
      </c>
      <c r="V56" s="20">
        <f t="shared" si="24"/>
        <v>0</v>
      </c>
      <c r="W56" s="20">
        <f t="shared" si="24"/>
        <v>0</v>
      </c>
      <c r="X56" s="20">
        <f t="shared" si="24"/>
        <v>0</v>
      </c>
      <c r="Y56" s="20">
        <f t="shared" si="24"/>
        <v>0</v>
      </c>
      <c r="Z56" s="20">
        <f t="shared" si="24"/>
        <v>0</v>
      </c>
      <c r="AA56" s="20">
        <f t="shared" si="24"/>
        <v>0</v>
      </c>
      <c r="AB56" s="20">
        <f t="shared" si="24"/>
        <v>0</v>
      </c>
      <c r="AC56" s="40"/>
      <c r="AD56" s="63" t="s">
        <v>535</v>
      </c>
      <c r="AE56" s="53">
        <v>223</v>
      </c>
      <c r="AF56" s="53"/>
      <c r="AG56" s="1638">
        <f>SUM(AG57:AG61)</f>
        <v>2256400</v>
      </c>
      <c r="AH56" s="20" t="s">
        <v>43</v>
      </c>
      <c r="AI56" s="20" t="s">
        <v>43</v>
      </c>
      <c r="AJ56" s="20" t="s">
        <v>43</v>
      </c>
      <c r="AK56" s="20" t="s">
        <v>43</v>
      </c>
      <c r="AL56" s="20" t="s">
        <v>43</v>
      </c>
      <c r="AM56" s="20" t="s">
        <v>43</v>
      </c>
      <c r="AN56" s="20" t="s">
        <v>43</v>
      </c>
      <c r="AO56" s="20" t="s">
        <v>43</v>
      </c>
      <c r="AP56" s="20" t="s">
        <v>43</v>
      </c>
      <c r="AQ56" s="20" t="s">
        <v>43</v>
      </c>
      <c r="AR56" s="20" t="s">
        <v>43</v>
      </c>
      <c r="AS56" s="474" t="s">
        <v>43</v>
      </c>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row>
    <row r="57" spans="1:179" s="15" customFormat="1" ht="32.25" customHeight="1" x14ac:dyDescent="0.25">
      <c r="A57" s="265" t="s">
        <v>21</v>
      </c>
      <c r="B57" s="86"/>
      <c r="C57" s="86">
        <v>931</v>
      </c>
      <c r="D57" s="283" t="s">
        <v>1804</v>
      </c>
      <c r="E57" s="1661"/>
      <c r="F57" s="1663">
        <f>'223 коммунальные услуги'!I47+'223 коммунальные услуги'!I48+'223 коммунальные услуги'!I49</f>
        <v>700800</v>
      </c>
      <c r="G57" s="1663">
        <f>F57</f>
        <v>700800</v>
      </c>
      <c r="H57" s="97"/>
      <c r="I57" s="211">
        <f t="shared" ref="I57:I61" si="25">G57-H57</f>
        <v>700800</v>
      </c>
      <c r="J57" s="437">
        <f t="shared" si="4"/>
        <v>700800</v>
      </c>
      <c r="K57" s="213">
        <f>L57+P57+T57+X57+AB57</f>
        <v>0</v>
      </c>
      <c r="L57" s="429"/>
      <c r="M57" s="156"/>
      <c r="N57" s="98"/>
      <c r="O57" s="98"/>
      <c r="P57" s="20">
        <f t="shared" ref="P57:P63" si="26">SUM(M57:O57)</f>
        <v>0</v>
      </c>
      <c r="Q57" s="98"/>
      <c r="R57" s="98"/>
      <c r="S57" s="98"/>
      <c r="T57" s="20">
        <f t="shared" ref="T57:T63" si="27">SUM(Q57:S57)</f>
        <v>0</v>
      </c>
      <c r="U57" s="98"/>
      <c r="V57" s="98"/>
      <c r="W57" s="98"/>
      <c r="X57" s="20">
        <f t="shared" ref="X57:X63" si="28">SUM(U57:W57)</f>
        <v>0</v>
      </c>
      <c r="Y57" s="98"/>
      <c r="Z57" s="98"/>
      <c r="AA57" s="98"/>
      <c r="AB57" s="418">
        <f>SUM(Y57:AA57)</f>
        <v>0</v>
      </c>
      <c r="AC57" s="16"/>
      <c r="AD57" s="265" t="s">
        <v>21</v>
      </c>
      <c r="AE57" s="86"/>
      <c r="AF57" s="86">
        <v>931</v>
      </c>
      <c r="AG57" s="464">
        <f t="shared" ref="AG57:AG61" si="29">F57</f>
        <v>700800</v>
      </c>
      <c r="AH57" s="98" t="s">
        <v>43</v>
      </c>
      <c r="AI57" s="98" t="s">
        <v>43</v>
      </c>
      <c r="AJ57" s="98" t="s">
        <v>43</v>
      </c>
      <c r="AK57" s="98" t="s">
        <v>43</v>
      </c>
      <c r="AL57" s="98" t="s">
        <v>43</v>
      </c>
      <c r="AM57" s="98" t="s">
        <v>43</v>
      </c>
      <c r="AN57" s="98" t="s">
        <v>43</v>
      </c>
      <c r="AO57" s="98" t="s">
        <v>43</v>
      </c>
      <c r="AP57" s="98" t="s">
        <v>43</v>
      </c>
      <c r="AQ57" s="98" t="s">
        <v>43</v>
      </c>
      <c r="AR57" s="98" t="s">
        <v>43</v>
      </c>
      <c r="AS57" s="474" t="s">
        <v>43</v>
      </c>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row>
    <row r="58" spans="1:179" s="15" customFormat="1" ht="20.25" customHeight="1" x14ac:dyDescent="0.25">
      <c r="A58" s="265" t="s">
        <v>19</v>
      </c>
      <c r="B58" s="86"/>
      <c r="C58" s="86">
        <v>932</v>
      </c>
      <c r="D58" s="283" t="s">
        <v>1804</v>
      </c>
      <c r="E58" s="1661"/>
      <c r="F58" s="1663">
        <f>'223 коммунальные услуги'!I46</f>
        <v>800400</v>
      </c>
      <c r="G58" s="1663">
        <f>F58</f>
        <v>800400</v>
      </c>
      <c r="H58" s="97"/>
      <c r="I58" s="211">
        <f t="shared" si="25"/>
        <v>800400</v>
      </c>
      <c r="J58" s="437">
        <f t="shared" si="4"/>
        <v>800400</v>
      </c>
      <c r="K58" s="213">
        <f t="shared" si="9"/>
        <v>0</v>
      </c>
      <c r="L58" s="429"/>
      <c r="M58" s="156"/>
      <c r="N58" s="98"/>
      <c r="O58" s="98"/>
      <c r="P58" s="20">
        <f t="shared" si="26"/>
        <v>0</v>
      </c>
      <c r="Q58" s="98"/>
      <c r="R58" s="98"/>
      <c r="S58" s="98"/>
      <c r="T58" s="20">
        <f t="shared" si="27"/>
        <v>0</v>
      </c>
      <c r="U58" s="98"/>
      <c r="V58" s="98"/>
      <c r="W58" s="98"/>
      <c r="X58" s="20">
        <f t="shared" si="28"/>
        <v>0</v>
      </c>
      <c r="Y58" s="98"/>
      <c r="Z58" s="98"/>
      <c r="AA58" s="98"/>
      <c r="AB58" s="418">
        <f t="shared" ref="AB58:AB63" si="30">SUM(Y58:AA58)</f>
        <v>0</v>
      </c>
      <c r="AC58" s="16"/>
      <c r="AD58" s="265" t="s">
        <v>19</v>
      </c>
      <c r="AE58" s="86"/>
      <c r="AF58" s="86">
        <v>932</v>
      </c>
      <c r="AG58" s="464">
        <f t="shared" si="29"/>
        <v>800400</v>
      </c>
      <c r="AH58" s="98" t="s">
        <v>43</v>
      </c>
      <c r="AI58" s="98" t="s">
        <v>43</v>
      </c>
      <c r="AJ58" s="98" t="s">
        <v>43</v>
      </c>
      <c r="AK58" s="98" t="s">
        <v>43</v>
      </c>
      <c r="AL58" s="98" t="s">
        <v>43</v>
      </c>
      <c r="AM58" s="98" t="s">
        <v>43</v>
      </c>
      <c r="AN58" s="98" t="s">
        <v>43</v>
      </c>
      <c r="AO58" s="98" t="s">
        <v>43</v>
      </c>
      <c r="AP58" s="98" t="s">
        <v>43</v>
      </c>
      <c r="AQ58" s="98" t="s">
        <v>43</v>
      </c>
      <c r="AR58" s="98" t="s">
        <v>43</v>
      </c>
      <c r="AS58" s="474" t="s">
        <v>43</v>
      </c>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row>
    <row r="59" spans="1:179" s="15" customFormat="1" ht="20.25" customHeight="1" x14ac:dyDescent="0.25">
      <c r="A59" s="265" t="s">
        <v>598</v>
      </c>
      <c r="B59" s="86"/>
      <c r="C59" s="86">
        <v>933</v>
      </c>
      <c r="D59" s="283" t="s">
        <v>1804</v>
      </c>
      <c r="E59" s="1661"/>
      <c r="F59" s="1663">
        <f>'223 коммунальные услуги'!G50</f>
        <v>465200</v>
      </c>
      <c r="G59" s="1663">
        <f>F59</f>
        <v>465200</v>
      </c>
      <c r="H59" s="97"/>
      <c r="I59" s="211">
        <f t="shared" si="25"/>
        <v>465200</v>
      </c>
      <c r="J59" s="437">
        <f t="shared" si="4"/>
        <v>465200</v>
      </c>
      <c r="K59" s="213">
        <f t="shared" si="9"/>
        <v>0</v>
      </c>
      <c r="L59" s="429"/>
      <c r="M59" s="156"/>
      <c r="N59" s="98"/>
      <c r="O59" s="98"/>
      <c r="P59" s="20">
        <f t="shared" si="26"/>
        <v>0</v>
      </c>
      <c r="Q59" s="98"/>
      <c r="R59" s="98"/>
      <c r="S59" s="98"/>
      <c r="T59" s="20">
        <f t="shared" si="27"/>
        <v>0</v>
      </c>
      <c r="U59" s="98"/>
      <c r="V59" s="98"/>
      <c r="W59" s="98"/>
      <c r="X59" s="20">
        <f t="shared" si="28"/>
        <v>0</v>
      </c>
      <c r="Y59" s="98"/>
      <c r="Z59" s="98"/>
      <c r="AA59" s="98"/>
      <c r="AB59" s="418">
        <f t="shared" si="30"/>
        <v>0</v>
      </c>
      <c r="AC59" s="16"/>
      <c r="AD59" s="265" t="s">
        <v>598</v>
      </c>
      <c r="AE59" s="86"/>
      <c r="AF59" s="86">
        <v>933</v>
      </c>
      <c r="AG59" s="464">
        <f t="shared" si="29"/>
        <v>465200</v>
      </c>
      <c r="AH59" s="98" t="s">
        <v>43</v>
      </c>
      <c r="AI59" s="98" t="s">
        <v>43</v>
      </c>
      <c r="AJ59" s="98" t="s">
        <v>43</v>
      </c>
      <c r="AK59" s="98" t="s">
        <v>43</v>
      </c>
      <c r="AL59" s="98" t="s">
        <v>43</v>
      </c>
      <c r="AM59" s="98" t="s">
        <v>43</v>
      </c>
      <c r="AN59" s="98" t="s">
        <v>43</v>
      </c>
      <c r="AO59" s="98" t="s">
        <v>43</v>
      </c>
      <c r="AP59" s="98" t="s">
        <v>43</v>
      </c>
      <c r="AQ59" s="98" t="s">
        <v>43</v>
      </c>
      <c r="AR59" s="98" t="s">
        <v>43</v>
      </c>
      <c r="AS59" s="474" t="s">
        <v>43</v>
      </c>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row>
    <row r="60" spans="1:179" s="15" customFormat="1" ht="20.25" customHeight="1" x14ac:dyDescent="0.25">
      <c r="A60" s="265" t="s">
        <v>599</v>
      </c>
      <c r="B60" s="86"/>
      <c r="C60" s="86">
        <v>933</v>
      </c>
      <c r="D60" s="283" t="s">
        <v>1804</v>
      </c>
      <c r="E60" s="1661"/>
      <c r="F60" s="1663">
        <f>'223 коммунальные услуги'!G51</f>
        <v>0</v>
      </c>
      <c r="G60" s="1663">
        <f>F60</f>
        <v>0</v>
      </c>
      <c r="H60" s="97"/>
      <c r="I60" s="211">
        <f t="shared" si="25"/>
        <v>0</v>
      </c>
      <c r="J60" s="437">
        <f t="shared" si="4"/>
        <v>0</v>
      </c>
      <c r="K60" s="213">
        <f t="shared" si="9"/>
        <v>0</v>
      </c>
      <c r="L60" s="429"/>
      <c r="M60" s="156"/>
      <c r="N60" s="98"/>
      <c r="O60" s="98"/>
      <c r="P60" s="20">
        <f t="shared" si="26"/>
        <v>0</v>
      </c>
      <c r="Q60" s="98"/>
      <c r="R60" s="98"/>
      <c r="S60" s="98"/>
      <c r="T60" s="20">
        <f t="shared" si="27"/>
        <v>0</v>
      </c>
      <c r="U60" s="98"/>
      <c r="V60" s="98"/>
      <c r="W60" s="98"/>
      <c r="X60" s="20">
        <f t="shared" si="28"/>
        <v>0</v>
      </c>
      <c r="Y60" s="98"/>
      <c r="Z60" s="98"/>
      <c r="AA60" s="98"/>
      <c r="AB60" s="418">
        <f t="shared" si="30"/>
        <v>0</v>
      </c>
      <c r="AC60" s="16"/>
      <c r="AD60" s="265" t="s">
        <v>599</v>
      </c>
      <c r="AE60" s="86"/>
      <c r="AF60" s="86">
        <v>933</v>
      </c>
      <c r="AG60" s="464">
        <f t="shared" si="29"/>
        <v>0</v>
      </c>
      <c r="AH60" s="98" t="s">
        <v>43</v>
      </c>
      <c r="AI60" s="98" t="s">
        <v>43</v>
      </c>
      <c r="AJ60" s="98" t="s">
        <v>43</v>
      </c>
      <c r="AK60" s="98" t="s">
        <v>43</v>
      </c>
      <c r="AL60" s="98" t="s">
        <v>43</v>
      </c>
      <c r="AM60" s="98" t="s">
        <v>43</v>
      </c>
      <c r="AN60" s="98" t="s">
        <v>43</v>
      </c>
      <c r="AO60" s="98" t="s">
        <v>43</v>
      </c>
      <c r="AP60" s="98" t="s">
        <v>43</v>
      </c>
      <c r="AQ60" s="98" t="s">
        <v>43</v>
      </c>
      <c r="AR60" s="98" t="s">
        <v>43</v>
      </c>
      <c r="AS60" s="474" t="s">
        <v>43</v>
      </c>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row>
    <row r="61" spans="1:179" s="15" customFormat="1" ht="20.25" customHeight="1" x14ac:dyDescent="0.25">
      <c r="A61" s="265" t="s">
        <v>1021</v>
      </c>
      <c r="B61" s="86"/>
      <c r="C61" s="86">
        <v>934</v>
      </c>
      <c r="D61" s="283" t="s">
        <v>1804</v>
      </c>
      <c r="E61" s="1661"/>
      <c r="F61" s="1663">
        <f>'223. ТКО'!R7+'223. ТКО'!C37</f>
        <v>290000</v>
      </c>
      <c r="G61" s="1663">
        <f>F61</f>
        <v>290000</v>
      </c>
      <c r="H61" s="97"/>
      <c r="I61" s="211">
        <f t="shared" si="25"/>
        <v>290000</v>
      </c>
      <c r="J61" s="437">
        <f t="shared" si="4"/>
        <v>290000</v>
      </c>
      <c r="K61" s="213">
        <f t="shared" si="9"/>
        <v>0</v>
      </c>
      <c r="L61" s="429"/>
      <c r="M61" s="156"/>
      <c r="N61" s="98"/>
      <c r="O61" s="98"/>
      <c r="P61" s="20">
        <f t="shared" si="26"/>
        <v>0</v>
      </c>
      <c r="Q61" s="98"/>
      <c r="R61" s="98"/>
      <c r="S61" s="98"/>
      <c r="T61" s="20">
        <f t="shared" si="27"/>
        <v>0</v>
      </c>
      <c r="U61" s="98"/>
      <c r="V61" s="98"/>
      <c r="W61" s="98"/>
      <c r="X61" s="20">
        <f t="shared" si="28"/>
        <v>0</v>
      </c>
      <c r="Y61" s="98"/>
      <c r="Z61" s="98"/>
      <c r="AA61" s="98"/>
      <c r="AB61" s="418">
        <f t="shared" si="30"/>
        <v>0</v>
      </c>
      <c r="AC61" s="16"/>
      <c r="AD61" s="265" t="s">
        <v>1021</v>
      </c>
      <c r="AE61" s="86"/>
      <c r="AF61" s="86">
        <v>934</v>
      </c>
      <c r="AG61" s="464">
        <f t="shared" si="29"/>
        <v>290000</v>
      </c>
      <c r="AH61" s="98" t="s">
        <v>43</v>
      </c>
      <c r="AI61" s="98" t="s">
        <v>43</v>
      </c>
      <c r="AJ61" s="98" t="s">
        <v>43</v>
      </c>
      <c r="AK61" s="98" t="s">
        <v>43</v>
      </c>
      <c r="AL61" s="98" t="s">
        <v>43</v>
      </c>
      <c r="AM61" s="98" t="s">
        <v>43</v>
      </c>
      <c r="AN61" s="98" t="s">
        <v>43</v>
      </c>
      <c r="AO61" s="98" t="s">
        <v>43</v>
      </c>
      <c r="AP61" s="98" t="s">
        <v>43</v>
      </c>
      <c r="AQ61" s="98" t="s">
        <v>43</v>
      </c>
      <c r="AR61" s="98" t="s">
        <v>43</v>
      </c>
      <c r="AS61" s="474" t="s">
        <v>43</v>
      </c>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row>
    <row r="62" spans="1:179" s="17" customFormat="1" ht="30.75" customHeight="1" x14ac:dyDescent="0.25">
      <c r="A62" s="63" t="s">
        <v>533</v>
      </c>
      <c r="B62" s="53">
        <v>224</v>
      </c>
      <c r="C62" s="53"/>
      <c r="D62" s="547"/>
      <c r="E62" s="1661">
        <f>E63</f>
        <v>0</v>
      </c>
      <c r="F62" s="1666">
        <f>F63</f>
        <v>0</v>
      </c>
      <c r="G62" s="1661">
        <f>G63</f>
        <v>0</v>
      </c>
      <c r="H62" s="50">
        <f>H63</f>
        <v>0</v>
      </c>
      <c r="I62" s="187">
        <f t="shared" ref="I62:AB62" si="31">I63</f>
        <v>0</v>
      </c>
      <c r="J62" s="436">
        <f t="shared" si="4"/>
        <v>0</v>
      </c>
      <c r="K62" s="430">
        <f t="shared" si="9"/>
        <v>0</v>
      </c>
      <c r="L62" s="430">
        <f t="shared" si="31"/>
        <v>0</v>
      </c>
      <c r="M62" s="45">
        <f t="shared" si="31"/>
        <v>0</v>
      </c>
      <c r="N62" s="20">
        <f t="shared" si="31"/>
        <v>0</v>
      </c>
      <c r="O62" s="20">
        <f t="shared" si="31"/>
        <v>0</v>
      </c>
      <c r="P62" s="20">
        <f t="shared" si="31"/>
        <v>0</v>
      </c>
      <c r="Q62" s="20">
        <f t="shared" si="31"/>
        <v>0</v>
      </c>
      <c r="R62" s="20">
        <f t="shared" si="31"/>
        <v>0</v>
      </c>
      <c r="S62" s="20">
        <f t="shared" si="31"/>
        <v>0</v>
      </c>
      <c r="T62" s="20">
        <f t="shared" si="31"/>
        <v>0</v>
      </c>
      <c r="U62" s="20">
        <f t="shared" si="31"/>
        <v>0</v>
      </c>
      <c r="V62" s="20">
        <f t="shared" si="31"/>
        <v>0</v>
      </c>
      <c r="W62" s="20">
        <f t="shared" si="31"/>
        <v>0</v>
      </c>
      <c r="X62" s="20">
        <f t="shared" si="31"/>
        <v>0</v>
      </c>
      <c r="Y62" s="20">
        <f t="shared" si="31"/>
        <v>0</v>
      </c>
      <c r="Z62" s="20">
        <f t="shared" si="31"/>
        <v>0</v>
      </c>
      <c r="AA62" s="20">
        <f t="shared" si="31"/>
        <v>0</v>
      </c>
      <c r="AB62" s="418">
        <f t="shared" si="31"/>
        <v>0</v>
      </c>
      <c r="AC62" s="40"/>
      <c r="AD62" s="63" t="s">
        <v>533</v>
      </c>
      <c r="AE62" s="53">
        <v>224</v>
      </c>
      <c r="AF62" s="53"/>
      <c r="AG62" s="1638">
        <f>AG63</f>
        <v>0</v>
      </c>
      <c r="AH62" s="20" t="str">
        <f t="shared" ref="AH62:AR62" si="32">AH63</f>
        <v>Х</v>
      </c>
      <c r="AI62" s="20" t="str">
        <f>AI63</f>
        <v>Х</v>
      </c>
      <c r="AJ62" s="20" t="str">
        <f t="shared" si="32"/>
        <v>Х</v>
      </c>
      <c r="AK62" s="20" t="str">
        <f t="shared" si="32"/>
        <v>Х</v>
      </c>
      <c r="AL62" s="20" t="str">
        <f t="shared" si="32"/>
        <v>Х</v>
      </c>
      <c r="AM62" s="20" t="str">
        <f t="shared" si="32"/>
        <v>Х</v>
      </c>
      <c r="AN62" s="20" t="str">
        <f t="shared" si="32"/>
        <v>Х</v>
      </c>
      <c r="AO62" s="20" t="str">
        <f t="shared" si="32"/>
        <v>Х</v>
      </c>
      <c r="AP62" s="20" t="str">
        <f t="shared" si="32"/>
        <v>Х</v>
      </c>
      <c r="AQ62" s="20" t="str">
        <f t="shared" si="32"/>
        <v>Х</v>
      </c>
      <c r="AR62" s="20" t="str">
        <f t="shared" si="32"/>
        <v>Х</v>
      </c>
      <c r="AS62" s="474" t="s">
        <v>43</v>
      </c>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row>
    <row r="63" spans="1:179" s="15" customFormat="1" ht="25.5" customHeight="1" x14ac:dyDescent="0.25">
      <c r="A63" s="265" t="s">
        <v>63</v>
      </c>
      <c r="B63" s="86"/>
      <c r="C63" s="86">
        <v>926</v>
      </c>
      <c r="D63" s="283" t="s">
        <v>1804</v>
      </c>
      <c r="E63" s="1661"/>
      <c r="F63" s="1667"/>
      <c r="G63" s="1668">
        <f>F63</f>
        <v>0</v>
      </c>
      <c r="H63" s="480"/>
      <c r="I63" s="481">
        <f>G63-H63</f>
        <v>0</v>
      </c>
      <c r="J63" s="437">
        <f t="shared" si="4"/>
        <v>0</v>
      </c>
      <c r="K63" s="213">
        <f t="shared" si="9"/>
        <v>0</v>
      </c>
      <c r="L63" s="482"/>
      <c r="M63" s="483"/>
      <c r="N63" s="292"/>
      <c r="O63" s="292"/>
      <c r="P63" s="20">
        <f t="shared" si="26"/>
        <v>0</v>
      </c>
      <c r="Q63" s="98"/>
      <c r="R63" s="98"/>
      <c r="S63" s="98"/>
      <c r="T63" s="20">
        <f t="shared" si="27"/>
        <v>0</v>
      </c>
      <c r="U63" s="98"/>
      <c r="V63" s="98"/>
      <c r="W63" s="98"/>
      <c r="X63" s="20">
        <f t="shared" si="28"/>
        <v>0</v>
      </c>
      <c r="Y63" s="292"/>
      <c r="Z63" s="292"/>
      <c r="AA63" s="292"/>
      <c r="AB63" s="418">
        <f t="shared" si="30"/>
        <v>0</v>
      </c>
      <c r="AC63" s="16"/>
      <c r="AD63" s="265" t="s">
        <v>63</v>
      </c>
      <c r="AE63" s="86"/>
      <c r="AF63" s="86">
        <v>926</v>
      </c>
      <c r="AG63" s="1639">
        <f t="shared" ref="AG63" si="33">F63</f>
        <v>0</v>
      </c>
      <c r="AH63" s="98" t="s">
        <v>43</v>
      </c>
      <c r="AI63" s="98" t="s">
        <v>43</v>
      </c>
      <c r="AJ63" s="98" t="s">
        <v>43</v>
      </c>
      <c r="AK63" s="98" t="s">
        <v>43</v>
      </c>
      <c r="AL63" s="98" t="s">
        <v>43</v>
      </c>
      <c r="AM63" s="98" t="s">
        <v>43</v>
      </c>
      <c r="AN63" s="98" t="s">
        <v>43</v>
      </c>
      <c r="AO63" s="98" t="s">
        <v>43</v>
      </c>
      <c r="AP63" s="98" t="s">
        <v>43</v>
      </c>
      <c r="AQ63" s="98" t="s">
        <v>43</v>
      </c>
      <c r="AR63" s="98" t="s">
        <v>43</v>
      </c>
      <c r="AS63" s="474" t="s">
        <v>43</v>
      </c>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row>
    <row r="64" spans="1:179" s="17" customFormat="1" ht="32.25" customHeight="1" x14ac:dyDescent="0.25">
      <c r="A64" s="63" t="s">
        <v>536</v>
      </c>
      <c r="B64" s="53">
        <v>225</v>
      </c>
      <c r="C64" s="53"/>
      <c r="D64" s="547"/>
      <c r="E64" s="1661">
        <f>E65+E67+E88+E104+E120</f>
        <v>0</v>
      </c>
      <c r="F64" s="1660">
        <f>F65+F67+F88+F104+F120</f>
        <v>1878000</v>
      </c>
      <c r="G64" s="1661">
        <f t="shared" ref="G64:AB64" si="34">G65+G67+G88+G104+G120</f>
        <v>1878000</v>
      </c>
      <c r="H64" s="50">
        <f t="shared" si="34"/>
        <v>0</v>
      </c>
      <c r="I64" s="187">
        <f t="shared" si="34"/>
        <v>1878000</v>
      </c>
      <c r="J64" s="436">
        <f t="shared" si="4"/>
        <v>1878000</v>
      </c>
      <c r="K64" s="430">
        <f t="shared" si="34"/>
        <v>0</v>
      </c>
      <c r="L64" s="430">
        <f t="shared" si="34"/>
        <v>0</v>
      </c>
      <c r="M64" s="45">
        <f t="shared" si="34"/>
        <v>0</v>
      </c>
      <c r="N64" s="20">
        <f t="shared" si="34"/>
        <v>0</v>
      </c>
      <c r="O64" s="20">
        <f t="shared" si="34"/>
        <v>0</v>
      </c>
      <c r="P64" s="20">
        <f t="shared" si="34"/>
        <v>0</v>
      </c>
      <c r="Q64" s="20">
        <f t="shared" si="34"/>
        <v>0</v>
      </c>
      <c r="R64" s="20">
        <f t="shared" si="34"/>
        <v>0</v>
      </c>
      <c r="S64" s="20">
        <f t="shared" si="34"/>
        <v>0</v>
      </c>
      <c r="T64" s="20">
        <f t="shared" si="34"/>
        <v>0</v>
      </c>
      <c r="U64" s="20">
        <f t="shared" si="34"/>
        <v>0</v>
      </c>
      <c r="V64" s="20">
        <f t="shared" si="34"/>
        <v>0</v>
      </c>
      <c r="W64" s="20">
        <f t="shared" si="34"/>
        <v>0</v>
      </c>
      <c r="X64" s="20">
        <f t="shared" si="34"/>
        <v>0</v>
      </c>
      <c r="Y64" s="20">
        <f t="shared" si="34"/>
        <v>0</v>
      </c>
      <c r="Z64" s="20">
        <f t="shared" si="34"/>
        <v>0</v>
      </c>
      <c r="AA64" s="20">
        <f t="shared" si="34"/>
        <v>0</v>
      </c>
      <c r="AB64" s="418">
        <f t="shared" si="34"/>
        <v>0</v>
      </c>
      <c r="AC64" s="40"/>
      <c r="AD64" s="63" t="s">
        <v>536</v>
      </c>
      <c r="AE64" s="53">
        <v>225</v>
      </c>
      <c r="AF64" s="53"/>
      <c r="AG64" s="1638">
        <f>AG67+AG88+AG104+AG120+AG65</f>
        <v>1878000</v>
      </c>
      <c r="AH64" s="20" t="s">
        <v>43</v>
      </c>
      <c r="AI64" s="20" t="s">
        <v>43</v>
      </c>
      <c r="AJ64" s="20" t="s">
        <v>43</v>
      </c>
      <c r="AK64" s="20" t="s">
        <v>43</v>
      </c>
      <c r="AL64" s="20" t="s">
        <v>43</v>
      </c>
      <c r="AM64" s="20" t="s">
        <v>43</v>
      </c>
      <c r="AN64" s="20" t="s">
        <v>43</v>
      </c>
      <c r="AO64" s="20" t="s">
        <v>43</v>
      </c>
      <c r="AP64" s="20" t="s">
        <v>43</v>
      </c>
      <c r="AQ64" s="20" t="s">
        <v>43</v>
      </c>
      <c r="AR64" s="20" t="s">
        <v>43</v>
      </c>
      <c r="AS64" s="474" t="s">
        <v>43</v>
      </c>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row>
    <row r="65" spans="1:179" s="17" customFormat="1" ht="39" customHeight="1" x14ac:dyDescent="0.25">
      <c r="A65" s="63" t="s">
        <v>1024</v>
      </c>
      <c r="B65" s="53"/>
      <c r="C65" s="53">
        <v>927</v>
      </c>
      <c r="D65" s="547" t="s">
        <v>1804</v>
      </c>
      <c r="E65" s="1661">
        <f t="shared" ref="E65:K65" si="35">E66</f>
        <v>0</v>
      </c>
      <c r="F65" s="1661">
        <f t="shared" si="35"/>
        <v>1462000</v>
      </c>
      <c r="G65" s="1661">
        <f t="shared" si="35"/>
        <v>1462000</v>
      </c>
      <c r="H65" s="50">
        <f t="shared" si="35"/>
        <v>0</v>
      </c>
      <c r="I65" s="187">
        <f t="shared" si="35"/>
        <v>1462000</v>
      </c>
      <c r="J65" s="436">
        <f t="shared" si="4"/>
        <v>1462000</v>
      </c>
      <c r="K65" s="430">
        <f t="shared" si="35"/>
        <v>0</v>
      </c>
      <c r="L65" s="430">
        <f t="shared" ref="L65:O65" si="36">L66</f>
        <v>0</v>
      </c>
      <c r="M65" s="137">
        <f t="shared" si="36"/>
        <v>0</v>
      </c>
      <c r="N65" s="103">
        <f t="shared" si="36"/>
        <v>0</v>
      </c>
      <c r="O65" s="103">
        <f t="shared" si="36"/>
        <v>0</v>
      </c>
      <c r="P65" s="103">
        <f>P66</f>
        <v>0</v>
      </c>
      <c r="Q65" s="103">
        <f t="shared" ref="Q65:AB65" si="37">Q66</f>
        <v>0</v>
      </c>
      <c r="R65" s="103">
        <f t="shared" si="37"/>
        <v>0</v>
      </c>
      <c r="S65" s="103">
        <f t="shared" si="37"/>
        <v>0</v>
      </c>
      <c r="T65" s="103">
        <f t="shared" si="37"/>
        <v>0</v>
      </c>
      <c r="U65" s="103">
        <f t="shared" si="37"/>
        <v>0</v>
      </c>
      <c r="V65" s="103">
        <f t="shared" si="37"/>
        <v>0</v>
      </c>
      <c r="W65" s="103">
        <f t="shared" si="37"/>
        <v>0</v>
      </c>
      <c r="X65" s="103">
        <f t="shared" si="37"/>
        <v>0</v>
      </c>
      <c r="Y65" s="103">
        <f t="shared" si="37"/>
        <v>0</v>
      </c>
      <c r="Z65" s="103">
        <f t="shared" si="37"/>
        <v>0</v>
      </c>
      <c r="AA65" s="103">
        <f t="shared" si="37"/>
        <v>0</v>
      </c>
      <c r="AB65" s="418">
        <f t="shared" si="37"/>
        <v>0</v>
      </c>
      <c r="AC65" s="40"/>
      <c r="AD65" s="63" t="s">
        <v>1024</v>
      </c>
      <c r="AE65" s="53"/>
      <c r="AF65" s="53">
        <v>927</v>
      </c>
      <c r="AG65" s="1638">
        <f>AG66</f>
        <v>1462000</v>
      </c>
      <c r="AH65" s="20" t="s">
        <v>43</v>
      </c>
      <c r="AI65" s="20" t="s">
        <v>43</v>
      </c>
      <c r="AJ65" s="20" t="s">
        <v>43</v>
      </c>
      <c r="AK65" s="20" t="s">
        <v>43</v>
      </c>
      <c r="AL65" s="20" t="s">
        <v>43</v>
      </c>
      <c r="AM65" s="20" t="s">
        <v>43</v>
      </c>
      <c r="AN65" s="20" t="s">
        <v>43</v>
      </c>
      <c r="AO65" s="20" t="s">
        <v>43</v>
      </c>
      <c r="AP65" s="20" t="s">
        <v>43</v>
      </c>
      <c r="AQ65" s="20" t="s">
        <v>43</v>
      </c>
      <c r="AR65" s="20" t="s">
        <v>43</v>
      </c>
      <c r="AS65" s="474" t="s">
        <v>43</v>
      </c>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row>
    <row r="66" spans="1:179" s="17" customFormat="1" ht="32.25" customHeight="1" x14ac:dyDescent="0.25">
      <c r="A66" s="77" t="s">
        <v>1054</v>
      </c>
      <c r="B66" s="70"/>
      <c r="C66" s="70"/>
      <c r="D66" s="283"/>
      <c r="E66" s="1684"/>
      <c r="F66" s="1665">
        <f>'225 сод.имущ. (927,941)'!H41</f>
        <v>1462000</v>
      </c>
      <c r="G66" s="1665">
        <f>F66</f>
        <v>1462000</v>
      </c>
      <c r="H66" s="97"/>
      <c r="I66" s="211">
        <f>G66-H66</f>
        <v>1462000</v>
      </c>
      <c r="J66" s="436">
        <f t="shared" si="4"/>
        <v>1462000</v>
      </c>
      <c r="K66" s="214"/>
      <c r="L66" s="429"/>
      <c r="M66" s="156"/>
      <c r="N66" s="98"/>
      <c r="O66" s="98"/>
      <c r="P66" s="103"/>
      <c r="Q66" s="98"/>
      <c r="R66" s="98"/>
      <c r="S66" s="98"/>
      <c r="T66" s="103"/>
      <c r="U66" s="98"/>
      <c r="V66" s="98"/>
      <c r="W66" s="98"/>
      <c r="X66" s="103"/>
      <c r="Y66" s="98"/>
      <c r="Z66" s="98"/>
      <c r="AA66" s="98"/>
      <c r="AB66" s="418"/>
      <c r="AC66" s="40"/>
      <c r="AD66" s="77" t="s">
        <v>1054</v>
      </c>
      <c r="AE66" s="70"/>
      <c r="AF66" s="70"/>
      <c r="AG66" s="464">
        <f>F66</f>
        <v>1462000</v>
      </c>
      <c r="AH66" s="98" t="s">
        <v>43</v>
      </c>
      <c r="AI66" s="98" t="s">
        <v>43</v>
      </c>
      <c r="AJ66" s="98" t="s">
        <v>43</v>
      </c>
      <c r="AK66" s="98" t="s">
        <v>43</v>
      </c>
      <c r="AL66" s="98" t="s">
        <v>43</v>
      </c>
      <c r="AM66" s="98" t="s">
        <v>43</v>
      </c>
      <c r="AN66" s="98" t="s">
        <v>43</v>
      </c>
      <c r="AO66" s="98" t="s">
        <v>43</v>
      </c>
      <c r="AP66" s="98" t="s">
        <v>43</v>
      </c>
      <c r="AQ66" s="98" t="s">
        <v>43</v>
      </c>
      <c r="AR66" s="98" t="s">
        <v>43</v>
      </c>
      <c r="AS66" s="474" t="s">
        <v>43</v>
      </c>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row>
    <row r="67" spans="1:179" s="15" customFormat="1" ht="31.5" x14ac:dyDescent="0.25">
      <c r="A67" s="63" t="s">
        <v>64</v>
      </c>
      <c r="B67" s="136"/>
      <c r="C67" s="53">
        <v>941</v>
      </c>
      <c r="D67" s="547" t="s">
        <v>1804</v>
      </c>
      <c r="E67" s="1661">
        <f>SUM(E68:E87)</f>
        <v>0</v>
      </c>
      <c r="F67" s="1661">
        <f>SUM(F68:F87)</f>
        <v>176300</v>
      </c>
      <c r="G67" s="1661">
        <f>SUM(G68:G87)</f>
        <v>176300</v>
      </c>
      <c r="H67" s="50">
        <f>SUM(H68:H87)</f>
        <v>0</v>
      </c>
      <c r="I67" s="187">
        <f>SUM(I68:I87)</f>
        <v>176300</v>
      </c>
      <c r="J67" s="436">
        <f t="shared" si="4"/>
        <v>176300</v>
      </c>
      <c r="K67" s="45">
        <f t="shared" si="9"/>
        <v>0</v>
      </c>
      <c r="L67" s="45">
        <f t="shared" ref="L67:AB67" si="38">SUM(L68:L87)</f>
        <v>0</v>
      </c>
      <c r="M67" s="137">
        <f t="shared" si="38"/>
        <v>0</v>
      </c>
      <c r="N67" s="103">
        <f t="shared" si="38"/>
        <v>0</v>
      </c>
      <c r="O67" s="103">
        <f t="shared" si="38"/>
        <v>0</v>
      </c>
      <c r="P67" s="103">
        <f t="shared" si="38"/>
        <v>0</v>
      </c>
      <c r="Q67" s="103">
        <f t="shared" si="38"/>
        <v>0</v>
      </c>
      <c r="R67" s="103">
        <f t="shared" si="38"/>
        <v>0</v>
      </c>
      <c r="S67" s="103">
        <f t="shared" si="38"/>
        <v>0</v>
      </c>
      <c r="T67" s="103">
        <f t="shared" si="38"/>
        <v>0</v>
      </c>
      <c r="U67" s="103">
        <f t="shared" si="38"/>
        <v>0</v>
      </c>
      <c r="V67" s="103">
        <f t="shared" si="38"/>
        <v>0</v>
      </c>
      <c r="W67" s="103">
        <f t="shared" si="38"/>
        <v>0</v>
      </c>
      <c r="X67" s="103">
        <f t="shared" si="38"/>
        <v>0</v>
      </c>
      <c r="Y67" s="103">
        <f t="shared" si="38"/>
        <v>0</v>
      </c>
      <c r="Z67" s="103">
        <f t="shared" si="38"/>
        <v>0</v>
      </c>
      <c r="AA67" s="103">
        <f t="shared" si="38"/>
        <v>0</v>
      </c>
      <c r="AB67" s="418">
        <f t="shared" si="38"/>
        <v>0</v>
      </c>
      <c r="AC67" s="16"/>
      <c r="AD67" s="63" t="s">
        <v>64</v>
      </c>
      <c r="AE67" s="136"/>
      <c r="AF67" s="53">
        <v>941</v>
      </c>
      <c r="AG67" s="1638">
        <f>SUM(AG68:AG87)</f>
        <v>176300</v>
      </c>
      <c r="AH67" s="20" t="s">
        <v>43</v>
      </c>
      <c r="AI67" s="20" t="s">
        <v>43</v>
      </c>
      <c r="AJ67" s="20" t="s">
        <v>43</v>
      </c>
      <c r="AK67" s="20" t="s">
        <v>43</v>
      </c>
      <c r="AL67" s="20" t="s">
        <v>43</v>
      </c>
      <c r="AM67" s="20" t="s">
        <v>43</v>
      </c>
      <c r="AN67" s="20" t="s">
        <v>43</v>
      </c>
      <c r="AO67" s="20" t="s">
        <v>43</v>
      </c>
      <c r="AP67" s="20" t="s">
        <v>43</v>
      </c>
      <c r="AQ67" s="20" t="s">
        <v>43</v>
      </c>
      <c r="AR67" s="20" t="s">
        <v>43</v>
      </c>
      <c r="AS67" s="474" t="s">
        <v>43</v>
      </c>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row>
    <row r="68" spans="1:179" s="16" customFormat="1" ht="35.25" customHeight="1" x14ac:dyDescent="0.25">
      <c r="A68" s="77" t="s">
        <v>1030</v>
      </c>
      <c r="B68" s="70"/>
      <c r="C68" s="70"/>
      <c r="D68" s="283"/>
      <c r="E68" s="1684"/>
      <c r="F68" s="1665">
        <f>'225 сод.имущ. (927,941)'!H49</f>
        <v>77400</v>
      </c>
      <c r="G68" s="1665">
        <f>F68</f>
        <v>77400</v>
      </c>
      <c r="H68" s="97"/>
      <c r="I68" s="211">
        <f t="shared" ref="I68:I87" si="39">G68-H68</f>
        <v>77400</v>
      </c>
      <c r="J68" s="438">
        <f t="shared" si="4"/>
        <v>77400</v>
      </c>
      <c r="K68" s="214">
        <f>L68+P68+T68+X68+AB68</f>
        <v>0</v>
      </c>
      <c r="L68" s="429"/>
      <c r="M68" s="156"/>
      <c r="N68" s="98"/>
      <c r="O68" s="98"/>
      <c r="P68" s="96">
        <f t="shared" ref="P68:P146" si="40">SUM(M68:O68)</f>
        <v>0</v>
      </c>
      <c r="Q68" s="98"/>
      <c r="R68" s="98"/>
      <c r="S68" s="98"/>
      <c r="T68" s="96">
        <f t="shared" ref="T68:T146" si="41">SUM(Q68:S68)</f>
        <v>0</v>
      </c>
      <c r="U68" s="98"/>
      <c r="V68" s="98"/>
      <c r="W68" s="98"/>
      <c r="X68" s="96">
        <f t="shared" ref="X68:X146" si="42">SUM(U68:W68)</f>
        <v>0</v>
      </c>
      <c r="Y68" s="98"/>
      <c r="Z68" s="98"/>
      <c r="AA68" s="98"/>
      <c r="AB68" s="419">
        <f t="shared" ref="AB68:AB146" si="43">SUM(Y68:AA68)</f>
        <v>0</v>
      </c>
      <c r="AD68" s="77" t="s">
        <v>1030</v>
      </c>
      <c r="AE68" s="70"/>
      <c r="AF68" s="70"/>
      <c r="AG68" s="464">
        <f>F68</f>
        <v>77400</v>
      </c>
      <c r="AH68" s="98" t="s">
        <v>43</v>
      </c>
      <c r="AI68" s="98" t="s">
        <v>43</v>
      </c>
      <c r="AJ68" s="98" t="s">
        <v>43</v>
      </c>
      <c r="AK68" s="98" t="s">
        <v>43</v>
      </c>
      <c r="AL68" s="98" t="s">
        <v>43</v>
      </c>
      <c r="AM68" s="98" t="s">
        <v>43</v>
      </c>
      <c r="AN68" s="98" t="s">
        <v>43</v>
      </c>
      <c r="AO68" s="98" t="s">
        <v>43</v>
      </c>
      <c r="AP68" s="98" t="s">
        <v>43</v>
      </c>
      <c r="AQ68" s="98" t="s">
        <v>43</v>
      </c>
      <c r="AR68" s="98" t="s">
        <v>43</v>
      </c>
      <c r="AS68" s="474" t="s">
        <v>43</v>
      </c>
    </row>
    <row r="69" spans="1:179" s="16" customFormat="1" ht="34.5" customHeight="1" x14ac:dyDescent="0.25">
      <c r="A69" s="77" t="s">
        <v>159</v>
      </c>
      <c r="B69" s="70"/>
      <c r="C69" s="70"/>
      <c r="D69" s="283"/>
      <c r="E69" s="1684"/>
      <c r="F69" s="1665">
        <f>'225 сод.имущ. (927,941)'!H59</f>
        <v>0</v>
      </c>
      <c r="G69" s="1665">
        <f t="shared" ref="G69:G87" si="44">F69</f>
        <v>0</v>
      </c>
      <c r="H69" s="97"/>
      <c r="I69" s="211">
        <f t="shared" si="39"/>
        <v>0</v>
      </c>
      <c r="J69" s="438">
        <f t="shared" si="4"/>
        <v>0</v>
      </c>
      <c r="K69" s="214">
        <f>L69+P69+T69+X69+AB69</f>
        <v>0</v>
      </c>
      <c r="L69" s="429"/>
      <c r="M69" s="156"/>
      <c r="N69" s="98"/>
      <c r="O69" s="98"/>
      <c r="P69" s="96">
        <f t="shared" si="40"/>
        <v>0</v>
      </c>
      <c r="Q69" s="98"/>
      <c r="R69" s="98"/>
      <c r="S69" s="98"/>
      <c r="T69" s="96">
        <f t="shared" si="41"/>
        <v>0</v>
      </c>
      <c r="U69" s="98"/>
      <c r="V69" s="98"/>
      <c r="W69" s="98"/>
      <c r="X69" s="96">
        <f t="shared" si="42"/>
        <v>0</v>
      </c>
      <c r="Y69" s="98"/>
      <c r="Z69" s="98"/>
      <c r="AA69" s="98"/>
      <c r="AB69" s="419">
        <f t="shared" si="43"/>
        <v>0</v>
      </c>
      <c r="AD69" s="77" t="s">
        <v>159</v>
      </c>
      <c r="AE69" s="70"/>
      <c r="AF69" s="70"/>
      <c r="AG69" s="464">
        <f t="shared" ref="AG69:AG87" si="45">F69</f>
        <v>0</v>
      </c>
      <c r="AH69" s="554"/>
      <c r="AI69" s="554"/>
      <c r="AJ69" s="554"/>
      <c r="AK69" s="554"/>
      <c r="AL69" s="554"/>
      <c r="AM69" s="554"/>
      <c r="AN69" s="554"/>
      <c r="AO69" s="554"/>
      <c r="AP69" s="554"/>
      <c r="AQ69" s="554"/>
      <c r="AR69" s="554"/>
      <c r="AS69" s="474">
        <f t="shared" ref="AS69" si="46">AG69-AH69-AI69-AJ69-AK69-AL69-AM69-AN69-AO69-AP69-AQ69-AR69</f>
        <v>0</v>
      </c>
    </row>
    <row r="70" spans="1:179" s="16" customFormat="1" ht="21.75" customHeight="1" x14ac:dyDescent="0.25">
      <c r="A70" s="77" t="s">
        <v>170</v>
      </c>
      <c r="B70" s="70"/>
      <c r="C70" s="70"/>
      <c r="D70" s="283"/>
      <c r="E70" s="1684"/>
      <c r="F70" s="1665">
        <f>'225 сод.имущ. (927,941)'!H64</f>
        <v>0</v>
      </c>
      <c r="G70" s="1665">
        <f t="shared" si="44"/>
        <v>0</v>
      </c>
      <c r="H70" s="97"/>
      <c r="I70" s="211">
        <f t="shared" si="39"/>
        <v>0</v>
      </c>
      <c r="J70" s="438">
        <f t="shared" si="4"/>
        <v>0</v>
      </c>
      <c r="K70" s="214">
        <f t="shared" si="9"/>
        <v>0</v>
      </c>
      <c r="L70" s="429"/>
      <c r="M70" s="156"/>
      <c r="N70" s="98"/>
      <c r="O70" s="98"/>
      <c r="P70" s="96">
        <f t="shared" si="40"/>
        <v>0</v>
      </c>
      <c r="Q70" s="98"/>
      <c r="R70" s="98"/>
      <c r="S70" s="98"/>
      <c r="T70" s="96">
        <f t="shared" si="41"/>
        <v>0</v>
      </c>
      <c r="U70" s="98"/>
      <c r="V70" s="98"/>
      <c r="W70" s="98"/>
      <c r="X70" s="96">
        <f t="shared" si="42"/>
        <v>0</v>
      </c>
      <c r="Y70" s="98"/>
      <c r="Z70" s="98"/>
      <c r="AA70" s="98"/>
      <c r="AB70" s="419">
        <f t="shared" si="43"/>
        <v>0</v>
      </c>
      <c r="AD70" s="77" t="s">
        <v>170</v>
      </c>
      <c r="AE70" s="70"/>
      <c r="AF70" s="70"/>
      <c r="AG70" s="464">
        <f t="shared" si="45"/>
        <v>0</v>
      </c>
      <c r="AH70" s="98" t="s">
        <v>43</v>
      </c>
      <c r="AI70" s="98" t="s">
        <v>43</v>
      </c>
      <c r="AJ70" s="98" t="s">
        <v>43</v>
      </c>
      <c r="AK70" s="98" t="s">
        <v>43</v>
      </c>
      <c r="AL70" s="98" t="s">
        <v>43</v>
      </c>
      <c r="AM70" s="98" t="s">
        <v>43</v>
      </c>
      <c r="AN70" s="98" t="s">
        <v>43</v>
      </c>
      <c r="AO70" s="98" t="s">
        <v>43</v>
      </c>
      <c r="AP70" s="98" t="s">
        <v>43</v>
      </c>
      <c r="AQ70" s="98" t="s">
        <v>43</v>
      </c>
      <c r="AR70" s="98" t="s">
        <v>43</v>
      </c>
      <c r="AS70" s="474" t="s">
        <v>43</v>
      </c>
    </row>
    <row r="71" spans="1:179" s="16" customFormat="1" ht="34.5" customHeight="1" x14ac:dyDescent="0.25">
      <c r="A71" s="77" t="s">
        <v>947</v>
      </c>
      <c r="B71" s="70"/>
      <c r="C71" s="70"/>
      <c r="D71" s="283"/>
      <c r="E71" s="1684"/>
      <c r="F71" s="1665">
        <f>'225 сод.имущ. (927,941)'!H68</f>
        <v>0</v>
      </c>
      <c r="G71" s="1665">
        <f t="shared" si="44"/>
        <v>0</v>
      </c>
      <c r="H71" s="97"/>
      <c r="I71" s="211">
        <f t="shared" si="39"/>
        <v>0</v>
      </c>
      <c r="J71" s="438">
        <f t="shared" si="4"/>
        <v>0</v>
      </c>
      <c r="K71" s="214">
        <f t="shared" si="9"/>
        <v>0</v>
      </c>
      <c r="L71" s="429"/>
      <c r="M71" s="156"/>
      <c r="N71" s="98"/>
      <c r="O71" s="98"/>
      <c r="P71" s="96">
        <f t="shared" si="40"/>
        <v>0</v>
      </c>
      <c r="Q71" s="98"/>
      <c r="R71" s="98"/>
      <c r="S71" s="98"/>
      <c r="T71" s="96">
        <f t="shared" si="41"/>
        <v>0</v>
      </c>
      <c r="U71" s="98"/>
      <c r="V71" s="98"/>
      <c r="W71" s="98"/>
      <c r="X71" s="96">
        <f t="shared" si="42"/>
        <v>0</v>
      </c>
      <c r="Y71" s="98"/>
      <c r="Z71" s="98"/>
      <c r="AA71" s="98"/>
      <c r="AB71" s="419">
        <f t="shared" si="43"/>
        <v>0</v>
      </c>
      <c r="AD71" s="77" t="s">
        <v>947</v>
      </c>
      <c r="AE71" s="70"/>
      <c r="AF71" s="70"/>
      <c r="AG71" s="464">
        <f t="shared" si="45"/>
        <v>0</v>
      </c>
      <c r="AH71" s="98" t="s">
        <v>43</v>
      </c>
      <c r="AI71" s="98" t="s">
        <v>43</v>
      </c>
      <c r="AJ71" s="98" t="s">
        <v>43</v>
      </c>
      <c r="AK71" s="98" t="s">
        <v>43</v>
      </c>
      <c r="AL71" s="98" t="s">
        <v>43</v>
      </c>
      <c r="AM71" s="98" t="s">
        <v>43</v>
      </c>
      <c r="AN71" s="98" t="s">
        <v>43</v>
      </c>
      <c r="AO71" s="98" t="s">
        <v>43</v>
      </c>
      <c r="AP71" s="98" t="s">
        <v>43</v>
      </c>
      <c r="AQ71" s="98" t="s">
        <v>43</v>
      </c>
      <c r="AR71" s="98" t="s">
        <v>43</v>
      </c>
      <c r="AS71" s="474" t="s">
        <v>43</v>
      </c>
    </row>
    <row r="72" spans="1:179" s="16" customFormat="1" ht="33.75" customHeight="1" x14ac:dyDescent="0.25">
      <c r="A72" s="77" t="s">
        <v>178</v>
      </c>
      <c r="B72" s="70"/>
      <c r="C72" s="70"/>
      <c r="D72" s="283"/>
      <c r="E72" s="1684"/>
      <c r="F72" s="1665">
        <f>'225 сод.имущ. (927,941)'!H82</f>
        <v>0</v>
      </c>
      <c r="G72" s="1665">
        <f t="shared" si="44"/>
        <v>0</v>
      </c>
      <c r="H72" s="97"/>
      <c r="I72" s="211">
        <f t="shared" si="39"/>
        <v>0</v>
      </c>
      <c r="J72" s="438">
        <f t="shared" si="4"/>
        <v>0</v>
      </c>
      <c r="K72" s="214">
        <f t="shared" si="9"/>
        <v>0</v>
      </c>
      <c r="L72" s="429"/>
      <c r="M72" s="156"/>
      <c r="N72" s="98"/>
      <c r="O72" s="98"/>
      <c r="P72" s="96">
        <f t="shared" si="40"/>
        <v>0</v>
      </c>
      <c r="Q72" s="98"/>
      <c r="R72" s="98"/>
      <c r="S72" s="98"/>
      <c r="T72" s="96">
        <f t="shared" si="41"/>
        <v>0</v>
      </c>
      <c r="U72" s="98"/>
      <c r="V72" s="98"/>
      <c r="W72" s="98"/>
      <c r="X72" s="96">
        <f t="shared" si="42"/>
        <v>0</v>
      </c>
      <c r="Y72" s="98"/>
      <c r="Z72" s="98"/>
      <c r="AA72" s="98"/>
      <c r="AB72" s="419">
        <f t="shared" si="43"/>
        <v>0</v>
      </c>
      <c r="AD72" s="77" t="s">
        <v>178</v>
      </c>
      <c r="AE72" s="70"/>
      <c r="AF72" s="70"/>
      <c r="AG72" s="464">
        <f t="shared" si="45"/>
        <v>0</v>
      </c>
      <c r="AH72" s="98" t="s">
        <v>43</v>
      </c>
      <c r="AI72" s="98" t="s">
        <v>43</v>
      </c>
      <c r="AJ72" s="98" t="s">
        <v>43</v>
      </c>
      <c r="AK72" s="98" t="s">
        <v>43</v>
      </c>
      <c r="AL72" s="98" t="s">
        <v>43</v>
      </c>
      <c r="AM72" s="98" t="s">
        <v>43</v>
      </c>
      <c r="AN72" s="98" t="s">
        <v>43</v>
      </c>
      <c r="AO72" s="98" t="s">
        <v>43</v>
      </c>
      <c r="AP72" s="98" t="s">
        <v>43</v>
      </c>
      <c r="AQ72" s="98" t="s">
        <v>43</v>
      </c>
      <c r="AR72" s="98" t="s">
        <v>43</v>
      </c>
      <c r="AS72" s="474" t="s">
        <v>43</v>
      </c>
    </row>
    <row r="73" spans="1:179" s="16" customFormat="1" ht="63.75" customHeight="1" outlineLevel="1" x14ac:dyDescent="0.25">
      <c r="A73" s="77" t="s">
        <v>1572</v>
      </c>
      <c r="B73" s="70"/>
      <c r="C73" s="70"/>
      <c r="D73" s="283"/>
      <c r="E73" s="1684"/>
      <c r="F73" s="1665">
        <f>'225 сод.имущ. (927,941)'!H84</f>
        <v>0</v>
      </c>
      <c r="G73" s="1665">
        <f t="shared" si="44"/>
        <v>0</v>
      </c>
      <c r="H73" s="97"/>
      <c r="I73" s="211">
        <f t="shared" si="39"/>
        <v>0</v>
      </c>
      <c r="J73" s="438">
        <f t="shared" si="4"/>
        <v>0</v>
      </c>
      <c r="K73" s="214">
        <f t="shared" si="9"/>
        <v>0</v>
      </c>
      <c r="L73" s="429"/>
      <c r="M73" s="156"/>
      <c r="N73" s="98"/>
      <c r="O73" s="98"/>
      <c r="P73" s="96">
        <f t="shared" si="40"/>
        <v>0</v>
      </c>
      <c r="Q73" s="98"/>
      <c r="R73" s="98"/>
      <c r="S73" s="98"/>
      <c r="T73" s="96">
        <f t="shared" si="41"/>
        <v>0</v>
      </c>
      <c r="U73" s="98"/>
      <c r="V73" s="98"/>
      <c r="W73" s="98"/>
      <c r="X73" s="96">
        <f t="shared" si="42"/>
        <v>0</v>
      </c>
      <c r="Y73" s="98"/>
      <c r="Z73" s="98"/>
      <c r="AA73" s="98"/>
      <c r="AB73" s="419">
        <f t="shared" si="43"/>
        <v>0</v>
      </c>
      <c r="AD73" s="77" t="s">
        <v>1572</v>
      </c>
      <c r="AE73" s="70"/>
      <c r="AF73" s="70"/>
      <c r="AG73" s="464">
        <f t="shared" si="45"/>
        <v>0</v>
      </c>
      <c r="AH73" s="98" t="s">
        <v>43</v>
      </c>
      <c r="AI73" s="98" t="s">
        <v>43</v>
      </c>
      <c r="AJ73" s="98" t="s">
        <v>43</v>
      </c>
      <c r="AK73" s="98" t="s">
        <v>43</v>
      </c>
      <c r="AL73" s="98" t="s">
        <v>43</v>
      </c>
      <c r="AM73" s="98" t="s">
        <v>43</v>
      </c>
      <c r="AN73" s="98" t="s">
        <v>43</v>
      </c>
      <c r="AO73" s="98" t="s">
        <v>43</v>
      </c>
      <c r="AP73" s="98" t="s">
        <v>43</v>
      </c>
      <c r="AQ73" s="98" t="s">
        <v>43</v>
      </c>
      <c r="AR73" s="98" t="s">
        <v>43</v>
      </c>
      <c r="AS73" s="474" t="s">
        <v>43</v>
      </c>
    </row>
    <row r="74" spans="1:179" s="16" customFormat="1" ht="48.75" customHeight="1" outlineLevel="1" x14ac:dyDescent="0.25">
      <c r="A74" s="77" t="s">
        <v>236</v>
      </c>
      <c r="B74" s="70"/>
      <c r="C74" s="70"/>
      <c r="D74" s="283"/>
      <c r="E74" s="1684"/>
      <c r="F74" s="1665">
        <f>'225 сод.имущ. (927,941)'!H87</f>
        <v>0</v>
      </c>
      <c r="G74" s="1665">
        <f t="shared" si="44"/>
        <v>0</v>
      </c>
      <c r="H74" s="97"/>
      <c r="I74" s="211">
        <f t="shared" si="39"/>
        <v>0</v>
      </c>
      <c r="J74" s="438">
        <f t="shared" si="4"/>
        <v>0</v>
      </c>
      <c r="K74" s="214">
        <f t="shared" si="9"/>
        <v>0</v>
      </c>
      <c r="L74" s="429"/>
      <c r="M74" s="156"/>
      <c r="N74" s="98"/>
      <c r="O74" s="98"/>
      <c r="P74" s="96">
        <f t="shared" si="40"/>
        <v>0</v>
      </c>
      <c r="Q74" s="98"/>
      <c r="R74" s="98"/>
      <c r="S74" s="98"/>
      <c r="T74" s="96">
        <f t="shared" si="41"/>
        <v>0</v>
      </c>
      <c r="U74" s="98"/>
      <c r="V74" s="98"/>
      <c r="W74" s="98"/>
      <c r="X74" s="96">
        <f t="shared" si="42"/>
        <v>0</v>
      </c>
      <c r="Y74" s="98"/>
      <c r="Z74" s="98"/>
      <c r="AA74" s="98"/>
      <c r="AB74" s="419">
        <f t="shared" si="43"/>
        <v>0</v>
      </c>
      <c r="AD74" s="77" t="s">
        <v>236</v>
      </c>
      <c r="AE74" s="70"/>
      <c r="AF74" s="70"/>
      <c r="AG74" s="464">
        <f t="shared" si="45"/>
        <v>0</v>
      </c>
      <c r="AH74" s="554"/>
      <c r="AI74" s="554"/>
      <c r="AJ74" s="554"/>
      <c r="AK74" s="554"/>
      <c r="AL74" s="554"/>
      <c r="AM74" s="554"/>
      <c r="AN74" s="554"/>
      <c r="AO74" s="554"/>
      <c r="AP74" s="554"/>
      <c r="AQ74" s="554"/>
      <c r="AR74" s="554"/>
      <c r="AS74" s="474">
        <f t="shared" ref="AS74" si="47">AG74-AH74-AI74-AJ74-AK74-AL74-AM74-AN74-AO74-AP74-AQ74-AR74</f>
        <v>0</v>
      </c>
    </row>
    <row r="75" spans="1:179" s="16" customFormat="1" ht="62.25" customHeight="1" outlineLevel="1" x14ac:dyDescent="0.25">
      <c r="A75" s="77" t="s">
        <v>1042</v>
      </c>
      <c r="B75" s="70"/>
      <c r="C75" s="70"/>
      <c r="D75" s="283"/>
      <c r="E75" s="1684"/>
      <c r="F75" s="1665">
        <f>'225 сод.имущ. (927,941)'!H88</f>
        <v>0</v>
      </c>
      <c r="G75" s="1665">
        <f t="shared" si="44"/>
        <v>0</v>
      </c>
      <c r="H75" s="97"/>
      <c r="I75" s="211">
        <f t="shared" si="39"/>
        <v>0</v>
      </c>
      <c r="J75" s="438">
        <f t="shared" si="4"/>
        <v>0</v>
      </c>
      <c r="K75" s="214">
        <f t="shared" si="9"/>
        <v>0</v>
      </c>
      <c r="L75" s="429"/>
      <c r="M75" s="156"/>
      <c r="N75" s="98"/>
      <c r="O75" s="98"/>
      <c r="P75" s="96">
        <f t="shared" si="40"/>
        <v>0</v>
      </c>
      <c r="Q75" s="98"/>
      <c r="R75" s="98"/>
      <c r="S75" s="98"/>
      <c r="T75" s="96">
        <f t="shared" si="41"/>
        <v>0</v>
      </c>
      <c r="U75" s="98"/>
      <c r="V75" s="98"/>
      <c r="W75" s="98"/>
      <c r="X75" s="96">
        <f t="shared" si="42"/>
        <v>0</v>
      </c>
      <c r="Y75" s="98"/>
      <c r="Z75" s="98"/>
      <c r="AA75" s="98"/>
      <c r="AB75" s="419">
        <f t="shared" si="43"/>
        <v>0</v>
      </c>
      <c r="AD75" s="77" t="s">
        <v>1042</v>
      </c>
      <c r="AE75" s="70"/>
      <c r="AF75" s="70"/>
      <c r="AG75" s="464">
        <f t="shared" si="45"/>
        <v>0</v>
      </c>
      <c r="AH75" s="98" t="s">
        <v>43</v>
      </c>
      <c r="AI75" s="98" t="s">
        <v>43</v>
      </c>
      <c r="AJ75" s="98" t="s">
        <v>43</v>
      </c>
      <c r="AK75" s="98" t="s">
        <v>43</v>
      </c>
      <c r="AL75" s="98" t="s">
        <v>43</v>
      </c>
      <c r="AM75" s="98" t="s">
        <v>43</v>
      </c>
      <c r="AN75" s="98" t="s">
        <v>43</v>
      </c>
      <c r="AO75" s="98" t="s">
        <v>43</v>
      </c>
      <c r="AP75" s="98" t="s">
        <v>43</v>
      </c>
      <c r="AQ75" s="98" t="s">
        <v>43</v>
      </c>
      <c r="AR75" s="98" t="s">
        <v>43</v>
      </c>
      <c r="AS75" s="474" t="s">
        <v>43</v>
      </c>
    </row>
    <row r="76" spans="1:179" s="16" customFormat="1" ht="49.9" customHeight="1" x14ac:dyDescent="0.25">
      <c r="A76" s="77" t="s">
        <v>1050</v>
      </c>
      <c r="B76" s="70"/>
      <c r="C76" s="70"/>
      <c r="D76" s="283"/>
      <c r="E76" s="1684"/>
      <c r="F76" s="1665">
        <f>'225 сод.имущ. (927,941)'!H94</f>
        <v>0</v>
      </c>
      <c r="G76" s="1665">
        <f t="shared" si="44"/>
        <v>0</v>
      </c>
      <c r="H76" s="97"/>
      <c r="I76" s="211">
        <f t="shared" si="39"/>
        <v>0</v>
      </c>
      <c r="J76" s="438">
        <f t="shared" si="4"/>
        <v>0</v>
      </c>
      <c r="K76" s="214">
        <f t="shared" si="9"/>
        <v>0</v>
      </c>
      <c r="L76" s="429"/>
      <c r="M76" s="156"/>
      <c r="N76" s="98"/>
      <c r="O76" s="98"/>
      <c r="P76" s="96">
        <f t="shared" si="40"/>
        <v>0</v>
      </c>
      <c r="Q76" s="98"/>
      <c r="R76" s="98"/>
      <c r="S76" s="98"/>
      <c r="T76" s="96">
        <f t="shared" si="41"/>
        <v>0</v>
      </c>
      <c r="U76" s="98"/>
      <c r="V76" s="98"/>
      <c r="W76" s="98"/>
      <c r="X76" s="96">
        <f t="shared" si="42"/>
        <v>0</v>
      </c>
      <c r="Y76" s="98"/>
      <c r="Z76" s="98"/>
      <c r="AA76" s="98"/>
      <c r="AB76" s="419">
        <f t="shared" si="43"/>
        <v>0</v>
      </c>
      <c r="AD76" s="77" t="s">
        <v>1050</v>
      </c>
      <c r="AE76" s="70"/>
      <c r="AF76" s="70"/>
      <c r="AG76" s="464">
        <f t="shared" si="45"/>
        <v>0</v>
      </c>
      <c r="AH76" s="98" t="s">
        <v>43</v>
      </c>
      <c r="AI76" s="98" t="s">
        <v>43</v>
      </c>
      <c r="AJ76" s="98" t="s">
        <v>43</v>
      </c>
      <c r="AK76" s="98" t="s">
        <v>43</v>
      </c>
      <c r="AL76" s="98" t="s">
        <v>43</v>
      </c>
      <c r="AM76" s="98" t="s">
        <v>43</v>
      </c>
      <c r="AN76" s="98" t="s">
        <v>43</v>
      </c>
      <c r="AO76" s="98" t="s">
        <v>43</v>
      </c>
      <c r="AP76" s="98" t="s">
        <v>43</v>
      </c>
      <c r="AQ76" s="98" t="s">
        <v>43</v>
      </c>
      <c r="AR76" s="98" t="s">
        <v>43</v>
      </c>
      <c r="AS76" s="474" t="s">
        <v>43</v>
      </c>
    </row>
    <row r="77" spans="1:179" s="16" customFormat="1" ht="39.6" customHeight="1" x14ac:dyDescent="0.25">
      <c r="A77" s="77" t="s">
        <v>537</v>
      </c>
      <c r="B77" s="70"/>
      <c r="C77" s="70"/>
      <c r="D77" s="283"/>
      <c r="E77" s="1684"/>
      <c r="F77" s="1665">
        <f>'225 сод.имущ. (927,941)'!H129</f>
        <v>0</v>
      </c>
      <c r="G77" s="1665">
        <f t="shared" si="44"/>
        <v>0</v>
      </c>
      <c r="H77" s="97"/>
      <c r="I77" s="211">
        <f t="shared" si="39"/>
        <v>0</v>
      </c>
      <c r="J77" s="438">
        <f t="shared" si="4"/>
        <v>0</v>
      </c>
      <c r="K77" s="214">
        <f t="shared" si="9"/>
        <v>0</v>
      </c>
      <c r="L77" s="429"/>
      <c r="M77" s="156"/>
      <c r="N77" s="98"/>
      <c r="O77" s="98"/>
      <c r="P77" s="96">
        <f t="shared" si="40"/>
        <v>0</v>
      </c>
      <c r="Q77" s="98"/>
      <c r="R77" s="98"/>
      <c r="S77" s="98"/>
      <c r="T77" s="96">
        <f t="shared" si="41"/>
        <v>0</v>
      </c>
      <c r="U77" s="98"/>
      <c r="V77" s="98"/>
      <c r="W77" s="98"/>
      <c r="X77" s="96">
        <f t="shared" si="42"/>
        <v>0</v>
      </c>
      <c r="Y77" s="98"/>
      <c r="Z77" s="98"/>
      <c r="AA77" s="98"/>
      <c r="AB77" s="419">
        <f t="shared" si="43"/>
        <v>0</v>
      </c>
      <c r="AD77" s="77" t="s">
        <v>537</v>
      </c>
      <c r="AE77" s="70"/>
      <c r="AF77" s="70"/>
      <c r="AG77" s="464">
        <f t="shared" si="45"/>
        <v>0</v>
      </c>
      <c r="AH77" s="98" t="s">
        <v>43</v>
      </c>
      <c r="AI77" s="98" t="s">
        <v>43</v>
      </c>
      <c r="AJ77" s="98" t="s">
        <v>43</v>
      </c>
      <c r="AK77" s="98" t="s">
        <v>43</v>
      </c>
      <c r="AL77" s="98" t="s">
        <v>43</v>
      </c>
      <c r="AM77" s="98" t="s">
        <v>43</v>
      </c>
      <c r="AN77" s="98" t="s">
        <v>43</v>
      </c>
      <c r="AO77" s="98" t="s">
        <v>43</v>
      </c>
      <c r="AP77" s="98" t="s">
        <v>43</v>
      </c>
      <c r="AQ77" s="98" t="s">
        <v>43</v>
      </c>
      <c r="AR77" s="98" t="s">
        <v>43</v>
      </c>
      <c r="AS77" s="474" t="s">
        <v>43</v>
      </c>
    </row>
    <row r="78" spans="1:179" s="16" customFormat="1" ht="45.6" customHeight="1" x14ac:dyDescent="0.25">
      <c r="A78" s="77" t="s">
        <v>193</v>
      </c>
      <c r="B78" s="70"/>
      <c r="C78" s="70"/>
      <c r="D78" s="283"/>
      <c r="E78" s="1684"/>
      <c r="F78" s="1665">
        <f>'225 сод.имущ. (927,941)'!H145</f>
        <v>13600</v>
      </c>
      <c r="G78" s="1665">
        <f t="shared" ref="G78" si="48">F78</f>
        <v>13600</v>
      </c>
      <c r="H78" s="97"/>
      <c r="I78" s="211">
        <f t="shared" si="39"/>
        <v>13600</v>
      </c>
      <c r="J78" s="438">
        <f t="shared" si="4"/>
        <v>13600</v>
      </c>
      <c r="K78" s="214">
        <f t="shared" ref="K78" si="49">L78+P78+T78+X78+AB78</f>
        <v>0</v>
      </c>
      <c r="L78" s="429"/>
      <c r="M78" s="156"/>
      <c r="N78" s="98"/>
      <c r="O78" s="98"/>
      <c r="P78" s="96">
        <f t="shared" ref="P78" si="50">SUM(M78:O78)</f>
        <v>0</v>
      </c>
      <c r="Q78" s="98"/>
      <c r="R78" s="98"/>
      <c r="S78" s="98"/>
      <c r="T78" s="96">
        <f t="shared" ref="T78" si="51">SUM(Q78:S78)</f>
        <v>0</v>
      </c>
      <c r="U78" s="98"/>
      <c r="V78" s="98"/>
      <c r="W78" s="98"/>
      <c r="X78" s="96">
        <f t="shared" ref="X78" si="52">SUM(U78:W78)</f>
        <v>0</v>
      </c>
      <c r="Y78" s="98"/>
      <c r="Z78" s="98"/>
      <c r="AA78" s="98"/>
      <c r="AB78" s="419">
        <f t="shared" ref="AB78" si="53">SUM(Y78:AA78)</f>
        <v>0</v>
      </c>
      <c r="AD78" s="77" t="s">
        <v>193</v>
      </c>
      <c r="AE78" s="70"/>
      <c r="AF78" s="70"/>
      <c r="AG78" s="464">
        <f>F78</f>
        <v>13600</v>
      </c>
      <c r="AH78" s="98" t="s">
        <v>43</v>
      </c>
      <c r="AI78" s="98" t="s">
        <v>43</v>
      </c>
      <c r="AJ78" s="98" t="s">
        <v>43</v>
      </c>
      <c r="AK78" s="98" t="s">
        <v>43</v>
      </c>
      <c r="AL78" s="98" t="s">
        <v>43</v>
      </c>
      <c r="AM78" s="98" t="s">
        <v>43</v>
      </c>
      <c r="AN78" s="98" t="s">
        <v>43</v>
      </c>
      <c r="AO78" s="98" t="s">
        <v>43</v>
      </c>
      <c r="AP78" s="98" t="s">
        <v>43</v>
      </c>
      <c r="AQ78" s="98" t="s">
        <v>43</v>
      </c>
      <c r="AR78" s="98" t="s">
        <v>43</v>
      </c>
      <c r="AS78" s="474" t="s">
        <v>43</v>
      </c>
    </row>
    <row r="79" spans="1:179" s="16" customFormat="1" ht="36" customHeight="1" x14ac:dyDescent="0.25">
      <c r="A79" s="77" t="s">
        <v>952</v>
      </c>
      <c r="B79" s="70"/>
      <c r="C79" s="70"/>
      <c r="D79" s="283"/>
      <c r="E79" s="1684"/>
      <c r="F79" s="1664">
        <f>'225 сод.имущ. (927,941)'!H157</f>
        <v>0</v>
      </c>
      <c r="G79" s="1665">
        <f t="shared" si="44"/>
        <v>0</v>
      </c>
      <c r="H79" s="97"/>
      <c r="I79" s="211">
        <f t="shared" si="39"/>
        <v>0</v>
      </c>
      <c r="J79" s="438">
        <f t="shared" si="4"/>
        <v>0</v>
      </c>
      <c r="K79" s="214">
        <f t="shared" si="9"/>
        <v>0</v>
      </c>
      <c r="L79" s="429"/>
      <c r="M79" s="156"/>
      <c r="N79" s="98"/>
      <c r="O79" s="98"/>
      <c r="P79" s="96">
        <f t="shared" si="40"/>
        <v>0</v>
      </c>
      <c r="Q79" s="98"/>
      <c r="R79" s="98"/>
      <c r="S79" s="98"/>
      <c r="T79" s="96">
        <f t="shared" si="41"/>
        <v>0</v>
      </c>
      <c r="U79" s="98"/>
      <c r="V79" s="98"/>
      <c r="W79" s="98"/>
      <c r="X79" s="96">
        <f t="shared" si="42"/>
        <v>0</v>
      </c>
      <c r="Y79" s="98"/>
      <c r="Z79" s="98"/>
      <c r="AA79" s="98"/>
      <c r="AB79" s="419">
        <f t="shared" si="43"/>
        <v>0</v>
      </c>
      <c r="AD79" s="77" t="s">
        <v>952</v>
      </c>
      <c r="AE79" s="70"/>
      <c r="AF79" s="70"/>
      <c r="AG79" s="464">
        <f t="shared" si="45"/>
        <v>0</v>
      </c>
      <c r="AH79" s="554"/>
      <c r="AI79" s="554"/>
      <c r="AJ79" s="554"/>
      <c r="AK79" s="554"/>
      <c r="AL79" s="554"/>
      <c r="AM79" s="554"/>
      <c r="AN79" s="554"/>
      <c r="AO79" s="554"/>
      <c r="AP79" s="554"/>
      <c r="AQ79" s="554"/>
      <c r="AR79" s="554"/>
      <c r="AS79" s="474" t="s">
        <v>43</v>
      </c>
    </row>
    <row r="80" spans="1:179" s="16" customFormat="1" ht="84.75" customHeight="1" x14ac:dyDescent="0.25">
      <c r="A80" s="77" t="s">
        <v>953</v>
      </c>
      <c r="B80" s="70"/>
      <c r="C80" s="70"/>
      <c r="D80" s="283"/>
      <c r="E80" s="1684"/>
      <c r="F80" s="1664">
        <f>'225 сод.имущ. (927,941)'!H162</f>
        <v>85300</v>
      </c>
      <c r="G80" s="1665">
        <f t="shared" si="44"/>
        <v>85300</v>
      </c>
      <c r="H80" s="97"/>
      <c r="I80" s="211">
        <f t="shared" si="39"/>
        <v>85300</v>
      </c>
      <c r="J80" s="438">
        <f t="shared" si="4"/>
        <v>85300</v>
      </c>
      <c r="K80" s="214">
        <f t="shared" si="9"/>
        <v>0</v>
      </c>
      <c r="L80" s="429"/>
      <c r="M80" s="156"/>
      <c r="N80" s="98"/>
      <c r="O80" s="98"/>
      <c r="P80" s="96">
        <f t="shared" si="40"/>
        <v>0</v>
      </c>
      <c r="Q80" s="98"/>
      <c r="R80" s="98"/>
      <c r="S80" s="98"/>
      <c r="T80" s="96">
        <f t="shared" si="41"/>
        <v>0</v>
      </c>
      <c r="U80" s="98"/>
      <c r="V80" s="98"/>
      <c r="W80" s="98"/>
      <c r="X80" s="96">
        <f t="shared" si="42"/>
        <v>0</v>
      </c>
      <c r="Y80" s="98"/>
      <c r="Z80" s="98"/>
      <c r="AA80" s="98"/>
      <c r="AB80" s="419">
        <f t="shared" si="43"/>
        <v>0</v>
      </c>
      <c r="AD80" s="77" t="s">
        <v>953</v>
      </c>
      <c r="AE80" s="70"/>
      <c r="AF80" s="70"/>
      <c r="AG80" s="464">
        <f t="shared" si="45"/>
        <v>85300</v>
      </c>
      <c r="AH80" s="98" t="s">
        <v>43</v>
      </c>
      <c r="AI80" s="98" t="s">
        <v>43</v>
      </c>
      <c r="AJ80" s="98" t="s">
        <v>43</v>
      </c>
      <c r="AK80" s="98" t="s">
        <v>43</v>
      </c>
      <c r="AL80" s="98" t="s">
        <v>43</v>
      </c>
      <c r="AM80" s="98" t="s">
        <v>43</v>
      </c>
      <c r="AN80" s="98" t="s">
        <v>43</v>
      </c>
      <c r="AO80" s="98" t="s">
        <v>43</v>
      </c>
      <c r="AP80" s="98" t="s">
        <v>43</v>
      </c>
      <c r="AQ80" s="98" t="s">
        <v>43</v>
      </c>
      <c r="AR80" s="98" t="s">
        <v>43</v>
      </c>
      <c r="AS80" s="474" t="s">
        <v>43</v>
      </c>
    </row>
    <row r="81" spans="1:179" s="16" customFormat="1" ht="50.25" customHeight="1" x14ac:dyDescent="0.25">
      <c r="A81" s="553" t="s">
        <v>67</v>
      </c>
      <c r="B81" s="70"/>
      <c r="C81" s="70"/>
      <c r="D81" s="283"/>
      <c r="E81" s="1684"/>
      <c r="F81" s="1664">
        <f>'225 сод.имущ. (927,941)'!H167</f>
        <v>0</v>
      </c>
      <c r="G81" s="1665">
        <f t="shared" si="44"/>
        <v>0</v>
      </c>
      <c r="H81" s="97"/>
      <c r="I81" s="211">
        <f t="shared" si="39"/>
        <v>0</v>
      </c>
      <c r="J81" s="438">
        <f t="shared" si="4"/>
        <v>0</v>
      </c>
      <c r="K81" s="214">
        <f t="shared" si="9"/>
        <v>0</v>
      </c>
      <c r="L81" s="429"/>
      <c r="M81" s="156"/>
      <c r="N81" s="98"/>
      <c r="O81" s="98"/>
      <c r="P81" s="96">
        <f t="shared" si="40"/>
        <v>0</v>
      </c>
      <c r="Q81" s="98"/>
      <c r="R81" s="98"/>
      <c r="S81" s="98"/>
      <c r="T81" s="96">
        <f t="shared" si="41"/>
        <v>0</v>
      </c>
      <c r="U81" s="98"/>
      <c r="V81" s="98"/>
      <c r="W81" s="98"/>
      <c r="X81" s="96">
        <f t="shared" si="42"/>
        <v>0</v>
      </c>
      <c r="Y81" s="98"/>
      <c r="Z81" s="98"/>
      <c r="AA81" s="98"/>
      <c r="AB81" s="419">
        <f t="shared" si="43"/>
        <v>0</v>
      </c>
      <c r="AD81" s="77" t="s">
        <v>67</v>
      </c>
      <c r="AE81" s="70"/>
      <c r="AF81" s="70"/>
      <c r="AG81" s="464">
        <f t="shared" si="45"/>
        <v>0</v>
      </c>
      <c r="AH81" s="98" t="s">
        <v>43</v>
      </c>
      <c r="AI81" s="98" t="s">
        <v>43</v>
      </c>
      <c r="AJ81" s="98" t="s">
        <v>43</v>
      </c>
      <c r="AK81" s="98" t="s">
        <v>43</v>
      </c>
      <c r="AL81" s="98" t="s">
        <v>43</v>
      </c>
      <c r="AM81" s="98" t="s">
        <v>43</v>
      </c>
      <c r="AN81" s="98" t="s">
        <v>43</v>
      </c>
      <c r="AO81" s="98" t="s">
        <v>43</v>
      </c>
      <c r="AP81" s="98" t="s">
        <v>43</v>
      </c>
      <c r="AQ81" s="98" t="s">
        <v>43</v>
      </c>
      <c r="AR81" s="98" t="s">
        <v>43</v>
      </c>
      <c r="AS81" s="474" t="s">
        <v>43</v>
      </c>
    </row>
    <row r="82" spans="1:179" s="16" customFormat="1" ht="48" customHeight="1" x14ac:dyDescent="0.25">
      <c r="A82" s="77"/>
      <c r="B82" s="70"/>
      <c r="C82" s="70"/>
      <c r="D82" s="283"/>
      <c r="E82" s="1684"/>
      <c r="F82" s="1664"/>
      <c r="G82" s="1665">
        <f t="shared" si="44"/>
        <v>0</v>
      </c>
      <c r="H82" s="97"/>
      <c r="I82" s="211">
        <f t="shared" si="39"/>
        <v>0</v>
      </c>
      <c r="J82" s="438">
        <f t="shared" si="4"/>
        <v>0</v>
      </c>
      <c r="K82" s="214">
        <f t="shared" si="9"/>
        <v>0</v>
      </c>
      <c r="L82" s="429"/>
      <c r="M82" s="156"/>
      <c r="N82" s="98"/>
      <c r="O82" s="98"/>
      <c r="P82" s="96">
        <f t="shared" si="40"/>
        <v>0</v>
      </c>
      <c r="Q82" s="98"/>
      <c r="R82" s="98"/>
      <c r="S82" s="98"/>
      <c r="T82" s="96">
        <f t="shared" si="41"/>
        <v>0</v>
      </c>
      <c r="U82" s="98"/>
      <c r="V82" s="98"/>
      <c r="W82" s="98"/>
      <c r="X82" s="96">
        <f t="shared" si="42"/>
        <v>0</v>
      </c>
      <c r="Y82" s="98"/>
      <c r="Z82" s="98"/>
      <c r="AA82" s="98"/>
      <c r="AB82" s="419">
        <f t="shared" si="43"/>
        <v>0</v>
      </c>
      <c r="AD82" s="77"/>
      <c r="AE82" s="70"/>
      <c r="AF82" s="70"/>
      <c r="AG82" s="464">
        <f t="shared" si="45"/>
        <v>0</v>
      </c>
      <c r="AH82" s="98" t="s">
        <v>43</v>
      </c>
      <c r="AI82" s="98" t="s">
        <v>43</v>
      </c>
      <c r="AJ82" s="98" t="s">
        <v>43</v>
      </c>
      <c r="AK82" s="98" t="s">
        <v>43</v>
      </c>
      <c r="AL82" s="98" t="s">
        <v>43</v>
      </c>
      <c r="AM82" s="98" t="s">
        <v>43</v>
      </c>
      <c r="AN82" s="98" t="s">
        <v>43</v>
      </c>
      <c r="AO82" s="98" t="s">
        <v>43</v>
      </c>
      <c r="AP82" s="98" t="s">
        <v>43</v>
      </c>
      <c r="AQ82" s="98" t="s">
        <v>43</v>
      </c>
      <c r="AR82" s="98" t="s">
        <v>43</v>
      </c>
      <c r="AS82" s="474" t="s">
        <v>43</v>
      </c>
    </row>
    <row r="83" spans="1:179" s="16" customFormat="1" ht="35.25" customHeight="1" x14ac:dyDescent="0.25">
      <c r="A83" s="77"/>
      <c r="B83" s="70"/>
      <c r="C83" s="70"/>
      <c r="D83" s="283"/>
      <c r="E83" s="1684"/>
      <c r="F83" s="1664"/>
      <c r="G83" s="1665">
        <f t="shared" si="44"/>
        <v>0</v>
      </c>
      <c r="H83" s="97"/>
      <c r="I83" s="211">
        <f t="shared" si="39"/>
        <v>0</v>
      </c>
      <c r="J83" s="438">
        <f t="shared" si="4"/>
        <v>0</v>
      </c>
      <c r="K83" s="214">
        <f t="shared" si="9"/>
        <v>0</v>
      </c>
      <c r="L83" s="429"/>
      <c r="M83" s="156"/>
      <c r="N83" s="98"/>
      <c r="O83" s="98"/>
      <c r="P83" s="96">
        <f t="shared" si="40"/>
        <v>0</v>
      </c>
      <c r="Q83" s="98"/>
      <c r="R83" s="98"/>
      <c r="S83" s="98"/>
      <c r="T83" s="96">
        <f t="shared" si="41"/>
        <v>0</v>
      </c>
      <c r="U83" s="98"/>
      <c r="V83" s="98"/>
      <c r="W83" s="98"/>
      <c r="X83" s="96">
        <f t="shared" si="42"/>
        <v>0</v>
      </c>
      <c r="Y83" s="98"/>
      <c r="Z83" s="98"/>
      <c r="AA83" s="98"/>
      <c r="AB83" s="419">
        <f t="shared" si="43"/>
        <v>0</v>
      </c>
      <c r="AD83" s="77"/>
      <c r="AE83" s="70"/>
      <c r="AF83" s="70"/>
      <c r="AG83" s="464">
        <f t="shared" si="45"/>
        <v>0</v>
      </c>
      <c r="AH83" s="98" t="s">
        <v>43</v>
      </c>
      <c r="AI83" s="98" t="s">
        <v>43</v>
      </c>
      <c r="AJ83" s="98" t="s">
        <v>43</v>
      </c>
      <c r="AK83" s="98" t="s">
        <v>43</v>
      </c>
      <c r="AL83" s="98" t="s">
        <v>43</v>
      </c>
      <c r="AM83" s="98" t="s">
        <v>43</v>
      </c>
      <c r="AN83" s="98" t="s">
        <v>43</v>
      </c>
      <c r="AO83" s="98" t="s">
        <v>43</v>
      </c>
      <c r="AP83" s="98" t="s">
        <v>43</v>
      </c>
      <c r="AQ83" s="98" t="s">
        <v>43</v>
      </c>
      <c r="AR83" s="98" t="s">
        <v>43</v>
      </c>
      <c r="AS83" s="474" t="s">
        <v>43</v>
      </c>
    </row>
    <row r="84" spans="1:179" s="16" customFormat="1" ht="18" customHeight="1" x14ac:dyDescent="0.25">
      <c r="A84" s="77"/>
      <c r="B84" s="70"/>
      <c r="C84" s="70"/>
      <c r="D84" s="283"/>
      <c r="E84" s="1684"/>
      <c r="F84" s="1664"/>
      <c r="G84" s="1665">
        <f t="shared" si="44"/>
        <v>0</v>
      </c>
      <c r="H84" s="97"/>
      <c r="I84" s="211">
        <f t="shared" si="39"/>
        <v>0</v>
      </c>
      <c r="J84" s="438">
        <f t="shared" si="4"/>
        <v>0</v>
      </c>
      <c r="K84" s="214">
        <f t="shared" si="9"/>
        <v>0</v>
      </c>
      <c r="L84" s="429"/>
      <c r="M84" s="156"/>
      <c r="N84" s="98"/>
      <c r="O84" s="98"/>
      <c r="P84" s="96">
        <f t="shared" si="40"/>
        <v>0</v>
      </c>
      <c r="Q84" s="98"/>
      <c r="R84" s="98"/>
      <c r="S84" s="98"/>
      <c r="T84" s="96">
        <f t="shared" si="41"/>
        <v>0</v>
      </c>
      <c r="U84" s="98"/>
      <c r="V84" s="98"/>
      <c r="W84" s="98"/>
      <c r="X84" s="96">
        <f t="shared" si="42"/>
        <v>0</v>
      </c>
      <c r="Y84" s="98"/>
      <c r="Z84" s="98"/>
      <c r="AA84" s="98"/>
      <c r="AB84" s="419">
        <f t="shared" si="43"/>
        <v>0</v>
      </c>
      <c r="AD84" s="77"/>
      <c r="AE84" s="70"/>
      <c r="AF84" s="70"/>
      <c r="AG84" s="464">
        <f t="shared" si="45"/>
        <v>0</v>
      </c>
      <c r="AH84" s="98" t="s">
        <v>43</v>
      </c>
      <c r="AI84" s="98" t="s">
        <v>43</v>
      </c>
      <c r="AJ84" s="98" t="s">
        <v>43</v>
      </c>
      <c r="AK84" s="98" t="s">
        <v>43</v>
      </c>
      <c r="AL84" s="98" t="s">
        <v>43</v>
      </c>
      <c r="AM84" s="98" t="s">
        <v>43</v>
      </c>
      <c r="AN84" s="98" t="s">
        <v>43</v>
      </c>
      <c r="AO84" s="98" t="s">
        <v>43</v>
      </c>
      <c r="AP84" s="98" t="s">
        <v>43</v>
      </c>
      <c r="AQ84" s="98" t="s">
        <v>43</v>
      </c>
      <c r="AR84" s="98" t="s">
        <v>43</v>
      </c>
      <c r="AS84" s="474" t="s">
        <v>43</v>
      </c>
    </row>
    <row r="85" spans="1:179" s="16" customFormat="1" ht="18" customHeight="1" x14ac:dyDescent="0.25">
      <c r="A85" s="77"/>
      <c r="B85" s="70"/>
      <c r="C85" s="70"/>
      <c r="D85" s="283"/>
      <c r="E85" s="1684"/>
      <c r="F85" s="1664"/>
      <c r="G85" s="1665">
        <f t="shared" si="44"/>
        <v>0</v>
      </c>
      <c r="H85" s="97"/>
      <c r="I85" s="211">
        <f t="shared" si="39"/>
        <v>0</v>
      </c>
      <c r="J85" s="438">
        <f t="shared" si="4"/>
        <v>0</v>
      </c>
      <c r="K85" s="214">
        <f t="shared" si="9"/>
        <v>0</v>
      </c>
      <c r="L85" s="429"/>
      <c r="M85" s="156"/>
      <c r="N85" s="98"/>
      <c r="O85" s="98"/>
      <c r="P85" s="96">
        <f t="shared" si="40"/>
        <v>0</v>
      </c>
      <c r="Q85" s="98"/>
      <c r="R85" s="98"/>
      <c r="S85" s="98"/>
      <c r="T85" s="96">
        <f t="shared" si="41"/>
        <v>0</v>
      </c>
      <c r="U85" s="98"/>
      <c r="V85" s="98"/>
      <c r="W85" s="98"/>
      <c r="X85" s="96">
        <f t="shared" si="42"/>
        <v>0</v>
      </c>
      <c r="Y85" s="98"/>
      <c r="Z85" s="98"/>
      <c r="AA85" s="98"/>
      <c r="AB85" s="419">
        <f t="shared" si="43"/>
        <v>0</v>
      </c>
      <c r="AD85" s="77"/>
      <c r="AE85" s="70"/>
      <c r="AF85" s="70"/>
      <c r="AG85" s="464">
        <f t="shared" si="45"/>
        <v>0</v>
      </c>
      <c r="AH85" s="98" t="s">
        <v>43</v>
      </c>
      <c r="AI85" s="98" t="s">
        <v>43</v>
      </c>
      <c r="AJ85" s="98" t="s">
        <v>43</v>
      </c>
      <c r="AK85" s="98" t="s">
        <v>43</v>
      </c>
      <c r="AL85" s="98" t="s">
        <v>43</v>
      </c>
      <c r="AM85" s="98" t="s">
        <v>43</v>
      </c>
      <c r="AN85" s="98" t="s">
        <v>43</v>
      </c>
      <c r="AO85" s="98" t="s">
        <v>43</v>
      </c>
      <c r="AP85" s="98" t="s">
        <v>43</v>
      </c>
      <c r="AQ85" s="98" t="s">
        <v>43</v>
      </c>
      <c r="AR85" s="98" t="s">
        <v>43</v>
      </c>
      <c r="AS85" s="474" t="s">
        <v>43</v>
      </c>
    </row>
    <row r="86" spans="1:179" s="16" customFormat="1" ht="18" customHeight="1" x14ac:dyDescent="0.25">
      <c r="A86" s="77"/>
      <c r="B86" s="70"/>
      <c r="C86" s="70"/>
      <c r="D86" s="283"/>
      <c r="E86" s="1684"/>
      <c r="F86" s="1664"/>
      <c r="G86" s="1665">
        <f t="shared" si="44"/>
        <v>0</v>
      </c>
      <c r="H86" s="97"/>
      <c r="I86" s="211">
        <f t="shared" si="39"/>
        <v>0</v>
      </c>
      <c r="J86" s="438">
        <f t="shared" si="4"/>
        <v>0</v>
      </c>
      <c r="K86" s="214">
        <f t="shared" si="9"/>
        <v>0</v>
      </c>
      <c r="L86" s="429"/>
      <c r="M86" s="156"/>
      <c r="N86" s="98"/>
      <c r="O86" s="98"/>
      <c r="P86" s="96">
        <f t="shared" si="40"/>
        <v>0</v>
      </c>
      <c r="Q86" s="98"/>
      <c r="R86" s="98"/>
      <c r="S86" s="98"/>
      <c r="T86" s="96">
        <f t="shared" si="41"/>
        <v>0</v>
      </c>
      <c r="U86" s="98"/>
      <c r="V86" s="98"/>
      <c r="W86" s="98"/>
      <c r="X86" s="96">
        <f t="shared" si="42"/>
        <v>0</v>
      </c>
      <c r="Y86" s="98"/>
      <c r="Z86" s="98"/>
      <c r="AA86" s="98"/>
      <c r="AB86" s="419">
        <f t="shared" si="43"/>
        <v>0</v>
      </c>
      <c r="AD86" s="77"/>
      <c r="AE86" s="70"/>
      <c r="AF86" s="70"/>
      <c r="AG86" s="464">
        <f t="shared" si="45"/>
        <v>0</v>
      </c>
      <c r="AH86" s="98" t="s">
        <v>43</v>
      </c>
      <c r="AI86" s="98" t="s">
        <v>43</v>
      </c>
      <c r="AJ86" s="98" t="s">
        <v>43</v>
      </c>
      <c r="AK86" s="98" t="s">
        <v>43</v>
      </c>
      <c r="AL86" s="98" t="s">
        <v>43</v>
      </c>
      <c r="AM86" s="98" t="s">
        <v>43</v>
      </c>
      <c r="AN86" s="98" t="s">
        <v>43</v>
      </c>
      <c r="AO86" s="98" t="s">
        <v>43</v>
      </c>
      <c r="AP86" s="98" t="s">
        <v>43</v>
      </c>
      <c r="AQ86" s="98" t="s">
        <v>43</v>
      </c>
      <c r="AR86" s="98" t="s">
        <v>43</v>
      </c>
      <c r="AS86" s="474" t="s">
        <v>43</v>
      </c>
    </row>
    <row r="87" spans="1:179" s="16" customFormat="1" ht="18" customHeight="1" x14ac:dyDescent="0.25">
      <c r="A87" s="77"/>
      <c r="B87" s="70"/>
      <c r="C87" s="70"/>
      <c r="D87" s="283"/>
      <c r="E87" s="1684"/>
      <c r="F87" s="1664"/>
      <c r="G87" s="1665">
        <f t="shared" si="44"/>
        <v>0</v>
      </c>
      <c r="H87" s="97"/>
      <c r="I87" s="211">
        <f t="shared" si="39"/>
        <v>0</v>
      </c>
      <c r="J87" s="438">
        <f t="shared" si="4"/>
        <v>0</v>
      </c>
      <c r="K87" s="214">
        <f t="shared" si="9"/>
        <v>0</v>
      </c>
      <c r="L87" s="429"/>
      <c r="M87" s="156"/>
      <c r="N87" s="98"/>
      <c r="O87" s="98"/>
      <c r="P87" s="96">
        <f t="shared" si="40"/>
        <v>0</v>
      </c>
      <c r="Q87" s="98"/>
      <c r="R87" s="98"/>
      <c r="S87" s="98"/>
      <c r="T87" s="96">
        <f t="shared" si="41"/>
        <v>0</v>
      </c>
      <c r="U87" s="98"/>
      <c r="V87" s="98"/>
      <c r="W87" s="98"/>
      <c r="X87" s="96">
        <f t="shared" si="42"/>
        <v>0</v>
      </c>
      <c r="Y87" s="98"/>
      <c r="Z87" s="98"/>
      <c r="AA87" s="98"/>
      <c r="AB87" s="419">
        <f t="shared" si="43"/>
        <v>0</v>
      </c>
      <c r="AD87" s="77"/>
      <c r="AE87" s="70"/>
      <c r="AF87" s="70"/>
      <c r="AG87" s="464">
        <f t="shared" si="45"/>
        <v>0</v>
      </c>
      <c r="AH87" s="98" t="s">
        <v>43</v>
      </c>
      <c r="AI87" s="98" t="s">
        <v>43</v>
      </c>
      <c r="AJ87" s="98" t="s">
        <v>43</v>
      </c>
      <c r="AK87" s="98" t="s">
        <v>43</v>
      </c>
      <c r="AL87" s="98" t="s">
        <v>43</v>
      </c>
      <c r="AM87" s="98" t="s">
        <v>43</v>
      </c>
      <c r="AN87" s="98" t="s">
        <v>43</v>
      </c>
      <c r="AO87" s="98" t="s">
        <v>43</v>
      </c>
      <c r="AP87" s="98" t="s">
        <v>43</v>
      </c>
      <c r="AQ87" s="98" t="s">
        <v>43</v>
      </c>
      <c r="AR87" s="98" t="s">
        <v>43</v>
      </c>
      <c r="AS87" s="474" t="s">
        <v>43</v>
      </c>
    </row>
    <row r="88" spans="1:179" s="15" customFormat="1" ht="29.25" customHeight="1" x14ac:dyDescent="0.25">
      <c r="A88" s="63" t="s">
        <v>542</v>
      </c>
      <c r="B88" s="53"/>
      <c r="C88" s="53">
        <v>942</v>
      </c>
      <c r="D88" s="548" t="s">
        <v>1804</v>
      </c>
      <c r="E88" s="1661">
        <f>SUM(E89:E103)</f>
        <v>0</v>
      </c>
      <c r="F88" s="1661">
        <f>SUM(F89:F103)</f>
        <v>50000</v>
      </c>
      <c r="G88" s="1661">
        <f>SUM(G89:G103)</f>
        <v>50000</v>
      </c>
      <c r="H88" s="50">
        <f>SUM(H89:H103)</f>
        <v>0</v>
      </c>
      <c r="I88" s="187">
        <f t="shared" ref="I88:AB88" si="54">SUM(I89:I103)</f>
        <v>50000</v>
      </c>
      <c r="J88" s="436">
        <f t="shared" si="4"/>
        <v>50000</v>
      </c>
      <c r="K88" s="430">
        <f t="shared" si="9"/>
        <v>0</v>
      </c>
      <c r="L88" s="430">
        <f t="shared" si="54"/>
        <v>0</v>
      </c>
      <c r="M88" s="45">
        <f t="shared" si="54"/>
        <v>0</v>
      </c>
      <c r="N88" s="20">
        <f t="shared" si="54"/>
        <v>0</v>
      </c>
      <c r="O88" s="20">
        <f t="shared" si="54"/>
        <v>0</v>
      </c>
      <c r="P88" s="20">
        <f t="shared" si="54"/>
        <v>0</v>
      </c>
      <c r="Q88" s="20">
        <f t="shared" si="54"/>
        <v>0</v>
      </c>
      <c r="R88" s="20">
        <f t="shared" si="54"/>
        <v>0</v>
      </c>
      <c r="S88" s="20">
        <f t="shared" si="54"/>
        <v>0</v>
      </c>
      <c r="T88" s="20">
        <f t="shared" si="54"/>
        <v>0</v>
      </c>
      <c r="U88" s="20">
        <f t="shared" si="54"/>
        <v>0</v>
      </c>
      <c r="V88" s="20">
        <f t="shared" si="54"/>
        <v>0</v>
      </c>
      <c r="W88" s="20">
        <f t="shared" si="54"/>
        <v>0</v>
      </c>
      <c r="X88" s="20">
        <f t="shared" si="54"/>
        <v>0</v>
      </c>
      <c r="Y88" s="20">
        <f t="shared" si="54"/>
        <v>0</v>
      </c>
      <c r="Z88" s="20">
        <f t="shared" si="54"/>
        <v>0</v>
      </c>
      <c r="AA88" s="20">
        <f t="shared" si="54"/>
        <v>0</v>
      </c>
      <c r="AB88" s="418">
        <f t="shared" si="54"/>
        <v>0</v>
      </c>
      <c r="AC88" s="16"/>
      <c r="AD88" s="63" t="s">
        <v>542</v>
      </c>
      <c r="AE88" s="53"/>
      <c r="AF88" s="53">
        <v>942</v>
      </c>
      <c r="AG88" s="1638">
        <f>SUM(AG89:AG103)</f>
        <v>50000</v>
      </c>
      <c r="AH88" s="20" t="s">
        <v>43</v>
      </c>
      <c r="AI88" s="20" t="s">
        <v>43</v>
      </c>
      <c r="AJ88" s="20" t="s">
        <v>43</v>
      </c>
      <c r="AK88" s="20" t="s">
        <v>43</v>
      </c>
      <c r="AL88" s="20" t="s">
        <v>43</v>
      </c>
      <c r="AM88" s="20" t="s">
        <v>43</v>
      </c>
      <c r="AN88" s="20" t="s">
        <v>43</v>
      </c>
      <c r="AO88" s="20" t="s">
        <v>43</v>
      </c>
      <c r="AP88" s="20" t="s">
        <v>43</v>
      </c>
      <c r="AQ88" s="20" t="s">
        <v>43</v>
      </c>
      <c r="AR88" s="20" t="s">
        <v>43</v>
      </c>
      <c r="AS88" s="474" t="s">
        <v>43</v>
      </c>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row>
    <row r="89" spans="1:179" s="16" customFormat="1" ht="22.5" customHeight="1" x14ac:dyDescent="0.25">
      <c r="A89" s="69" t="s">
        <v>602</v>
      </c>
      <c r="B89" s="70"/>
      <c r="C89" s="70"/>
      <c r="D89" s="283"/>
      <c r="E89" s="1684"/>
      <c r="F89" s="1665">
        <f>'225 сод.имущ. (942)'!H9</f>
        <v>0</v>
      </c>
      <c r="G89" s="1665">
        <f>F89</f>
        <v>0</v>
      </c>
      <c r="H89" s="97"/>
      <c r="I89" s="211">
        <f t="shared" ref="I89:I103" si="55">G89-H89</f>
        <v>0</v>
      </c>
      <c r="J89" s="438">
        <f t="shared" si="4"/>
        <v>0</v>
      </c>
      <c r="K89" s="214">
        <f t="shared" si="9"/>
        <v>0</v>
      </c>
      <c r="L89" s="429"/>
      <c r="M89" s="156"/>
      <c r="N89" s="98"/>
      <c r="O89" s="98"/>
      <c r="P89" s="96">
        <f t="shared" si="40"/>
        <v>0</v>
      </c>
      <c r="Q89" s="98"/>
      <c r="R89" s="98"/>
      <c r="S89" s="98"/>
      <c r="T89" s="96">
        <f t="shared" si="41"/>
        <v>0</v>
      </c>
      <c r="U89" s="98"/>
      <c r="V89" s="98"/>
      <c r="W89" s="98"/>
      <c r="X89" s="96">
        <f t="shared" si="42"/>
        <v>0</v>
      </c>
      <c r="Y89" s="98"/>
      <c r="Z89" s="98"/>
      <c r="AA89" s="98"/>
      <c r="AB89" s="419">
        <f t="shared" si="43"/>
        <v>0</v>
      </c>
      <c r="AD89" s="69" t="s">
        <v>602</v>
      </c>
      <c r="AE89" s="70"/>
      <c r="AF89" s="70"/>
      <c r="AG89" s="464">
        <f t="shared" ref="AG89:AG103" si="56">F89</f>
        <v>0</v>
      </c>
      <c r="AH89" s="98" t="s">
        <v>43</v>
      </c>
      <c r="AI89" s="98" t="s">
        <v>43</v>
      </c>
      <c r="AJ89" s="98" t="s">
        <v>43</v>
      </c>
      <c r="AK89" s="98" t="s">
        <v>43</v>
      </c>
      <c r="AL89" s="98" t="s">
        <v>43</v>
      </c>
      <c r="AM89" s="98" t="s">
        <v>43</v>
      </c>
      <c r="AN89" s="98" t="s">
        <v>43</v>
      </c>
      <c r="AO89" s="98" t="s">
        <v>43</v>
      </c>
      <c r="AP89" s="98" t="s">
        <v>43</v>
      </c>
      <c r="AQ89" s="98" t="s">
        <v>43</v>
      </c>
      <c r="AR89" s="98" t="s">
        <v>43</v>
      </c>
      <c r="AS89" s="474" t="s">
        <v>43</v>
      </c>
    </row>
    <row r="90" spans="1:179" s="16" customFormat="1" ht="34.5" customHeight="1" x14ac:dyDescent="0.25">
      <c r="A90" s="69" t="s">
        <v>362</v>
      </c>
      <c r="B90" s="70"/>
      <c r="C90" s="70"/>
      <c r="D90" s="283"/>
      <c r="E90" s="1684"/>
      <c r="F90" s="1665">
        <f>'225 сод.имущ. (942)'!H13</f>
        <v>0</v>
      </c>
      <c r="G90" s="1665">
        <f t="shared" ref="G90:G103" si="57">F90</f>
        <v>0</v>
      </c>
      <c r="H90" s="97"/>
      <c r="I90" s="211">
        <f t="shared" si="55"/>
        <v>0</v>
      </c>
      <c r="J90" s="438">
        <f t="shared" si="4"/>
        <v>0</v>
      </c>
      <c r="K90" s="214">
        <f t="shared" si="9"/>
        <v>0</v>
      </c>
      <c r="L90" s="429"/>
      <c r="M90" s="156"/>
      <c r="N90" s="98"/>
      <c r="O90" s="98"/>
      <c r="P90" s="96">
        <f t="shared" si="40"/>
        <v>0</v>
      </c>
      <c r="Q90" s="98"/>
      <c r="R90" s="98"/>
      <c r="S90" s="98"/>
      <c r="T90" s="96">
        <f t="shared" si="41"/>
        <v>0</v>
      </c>
      <c r="U90" s="98"/>
      <c r="V90" s="98"/>
      <c r="W90" s="98"/>
      <c r="X90" s="96">
        <f t="shared" si="42"/>
        <v>0</v>
      </c>
      <c r="Y90" s="98"/>
      <c r="Z90" s="98"/>
      <c r="AA90" s="98"/>
      <c r="AB90" s="419">
        <f t="shared" si="43"/>
        <v>0</v>
      </c>
      <c r="AD90" s="69" t="s">
        <v>362</v>
      </c>
      <c r="AE90" s="70"/>
      <c r="AF90" s="70"/>
      <c r="AG90" s="464">
        <f t="shared" si="56"/>
        <v>0</v>
      </c>
      <c r="AH90" s="98" t="s">
        <v>43</v>
      </c>
      <c r="AI90" s="98" t="s">
        <v>43</v>
      </c>
      <c r="AJ90" s="98" t="s">
        <v>43</v>
      </c>
      <c r="AK90" s="98" t="s">
        <v>43</v>
      </c>
      <c r="AL90" s="98" t="s">
        <v>43</v>
      </c>
      <c r="AM90" s="98" t="s">
        <v>43</v>
      </c>
      <c r="AN90" s="98" t="s">
        <v>43</v>
      </c>
      <c r="AO90" s="98" t="s">
        <v>43</v>
      </c>
      <c r="AP90" s="98" t="s">
        <v>43</v>
      </c>
      <c r="AQ90" s="98" t="s">
        <v>43</v>
      </c>
      <c r="AR90" s="98" t="s">
        <v>43</v>
      </c>
      <c r="AS90" s="474" t="s">
        <v>43</v>
      </c>
    </row>
    <row r="91" spans="1:179" s="16" customFormat="1" ht="23.25" customHeight="1" x14ac:dyDescent="0.25">
      <c r="A91" s="77" t="s">
        <v>363</v>
      </c>
      <c r="B91" s="70"/>
      <c r="C91" s="70"/>
      <c r="D91" s="283"/>
      <c r="E91" s="1684"/>
      <c r="F91" s="1665">
        <f>'225 сод.имущ. (942)'!H72</f>
        <v>0</v>
      </c>
      <c r="G91" s="1665">
        <f t="shared" si="57"/>
        <v>0</v>
      </c>
      <c r="H91" s="97"/>
      <c r="I91" s="211">
        <f t="shared" si="55"/>
        <v>0</v>
      </c>
      <c r="J91" s="438">
        <f t="shared" si="4"/>
        <v>0</v>
      </c>
      <c r="K91" s="214">
        <f t="shared" si="9"/>
        <v>0</v>
      </c>
      <c r="L91" s="429"/>
      <c r="M91" s="156"/>
      <c r="N91" s="98"/>
      <c r="O91" s="98"/>
      <c r="P91" s="96">
        <f t="shared" si="40"/>
        <v>0</v>
      </c>
      <c r="Q91" s="98"/>
      <c r="R91" s="98"/>
      <c r="S91" s="98"/>
      <c r="T91" s="96">
        <f t="shared" si="41"/>
        <v>0</v>
      </c>
      <c r="U91" s="98"/>
      <c r="V91" s="98"/>
      <c r="W91" s="98"/>
      <c r="X91" s="96">
        <f t="shared" si="42"/>
        <v>0</v>
      </c>
      <c r="Y91" s="98"/>
      <c r="Z91" s="98"/>
      <c r="AA91" s="98"/>
      <c r="AB91" s="419">
        <f t="shared" si="43"/>
        <v>0</v>
      </c>
      <c r="AD91" s="77" t="s">
        <v>363</v>
      </c>
      <c r="AE91" s="70"/>
      <c r="AF91" s="70"/>
      <c r="AG91" s="464">
        <f t="shared" si="56"/>
        <v>0</v>
      </c>
      <c r="AH91" s="554"/>
      <c r="AI91" s="554"/>
      <c r="AJ91" s="554"/>
      <c r="AK91" s="554"/>
      <c r="AL91" s="554"/>
      <c r="AM91" s="554"/>
      <c r="AN91" s="554"/>
      <c r="AO91" s="554"/>
      <c r="AP91" s="554"/>
      <c r="AQ91" s="554"/>
      <c r="AR91" s="554"/>
      <c r="AS91" s="474">
        <f t="shared" ref="AS91:AS92" si="58">AG91-AH91-AI91-AJ91-AK91-AL91-AM91-AN91-AO91-AP91-AQ91-AR91</f>
        <v>0</v>
      </c>
    </row>
    <row r="92" spans="1:179" s="16" customFormat="1" ht="110.25" customHeight="1" x14ac:dyDescent="0.25">
      <c r="A92" s="77" t="s">
        <v>527</v>
      </c>
      <c r="B92" s="70"/>
      <c r="C92" s="70"/>
      <c r="D92" s="283"/>
      <c r="E92" s="1684"/>
      <c r="F92" s="1665">
        <f>'225 сод.имущ. (942)'!H130</f>
        <v>30000</v>
      </c>
      <c r="G92" s="1665">
        <f t="shared" si="57"/>
        <v>30000</v>
      </c>
      <c r="H92" s="97"/>
      <c r="I92" s="211">
        <f t="shared" si="55"/>
        <v>30000</v>
      </c>
      <c r="J92" s="438">
        <f t="shared" si="4"/>
        <v>30000</v>
      </c>
      <c r="K92" s="214">
        <f t="shared" si="9"/>
        <v>0</v>
      </c>
      <c r="L92" s="429"/>
      <c r="M92" s="156"/>
      <c r="N92" s="98"/>
      <c r="O92" s="98"/>
      <c r="P92" s="96">
        <f t="shared" si="40"/>
        <v>0</v>
      </c>
      <c r="Q92" s="98"/>
      <c r="R92" s="98"/>
      <c r="S92" s="98"/>
      <c r="T92" s="96">
        <f t="shared" si="41"/>
        <v>0</v>
      </c>
      <c r="U92" s="98"/>
      <c r="V92" s="98"/>
      <c r="W92" s="98"/>
      <c r="X92" s="96">
        <f t="shared" si="42"/>
        <v>0</v>
      </c>
      <c r="Y92" s="98"/>
      <c r="Z92" s="98"/>
      <c r="AA92" s="98"/>
      <c r="AB92" s="419">
        <f t="shared" si="43"/>
        <v>0</v>
      </c>
      <c r="AD92" s="77" t="s">
        <v>527</v>
      </c>
      <c r="AE92" s="70"/>
      <c r="AF92" s="70"/>
      <c r="AG92" s="464">
        <f t="shared" si="56"/>
        <v>30000</v>
      </c>
      <c r="AH92" s="554"/>
      <c r="AI92" s="554"/>
      <c r="AJ92" s="554">
        <v>10000</v>
      </c>
      <c r="AK92" s="554"/>
      <c r="AL92" s="554"/>
      <c r="AM92" s="554">
        <v>10000</v>
      </c>
      <c r="AN92" s="554"/>
      <c r="AO92" s="554"/>
      <c r="AP92" s="554">
        <v>10000</v>
      </c>
      <c r="AQ92" s="554"/>
      <c r="AR92" s="554"/>
      <c r="AS92" s="474">
        <f t="shared" si="58"/>
        <v>0</v>
      </c>
    </row>
    <row r="93" spans="1:179" s="16" customFormat="1" ht="84" customHeight="1" x14ac:dyDescent="0.25">
      <c r="A93" s="77" t="s">
        <v>988</v>
      </c>
      <c r="B93" s="70"/>
      <c r="C93" s="70"/>
      <c r="D93" s="283"/>
      <c r="E93" s="1684"/>
      <c r="F93" s="1665">
        <f>'225 сод.имущ. (942)'!H131</f>
        <v>20000</v>
      </c>
      <c r="G93" s="1665">
        <f t="shared" si="57"/>
        <v>20000</v>
      </c>
      <c r="H93" s="97"/>
      <c r="I93" s="211">
        <f t="shared" si="55"/>
        <v>20000</v>
      </c>
      <c r="J93" s="438">
        <f t="shared" si="4"/>
        <v>20000</v>
      </c>
      <c r="K93" s="214">
        <f t="shared" si="9"/>
        <v>0</v>
      </c>
      <c r="L93" s="429"/>
      <c r="M93" s="156"/>
      <c r="N93" s="98"/>
      <c r="O93" s="98"/>
      <c r="P93" s="96">
        <f t="shared" si="40"/>
        <v>0</v>
      </c>
      <c r="Q93" s="98"/>
      <c r="R93" s="98"/>
      <c r="S93" s="98"/>
      <c r="T93" s="96">
        <f t="shared" si="41"/>
        <v>0</v>
      </c>
      <c r="U93" s="98"/>
      <c r="V93" s="98"/>
      <c r="W93" s="98"/>
      <c r="X93" s="96">
        <f t="shared" si="42"/>
        <v>0</v>
      </c>
      <c r="Y93" s="98"/>
      <c r="Z93" s="98"/>
      <c r="AA93" s="98"/>
      <c r="AB93" s="419">
        <f t="shared" si="43"/>
        <v>0</v>
      </c>
      <c r="AD93" s="77" t="s">
        <v>988</v>
      </c>
      <c r="AE93" s="70"/>
      <c r="AF93" s="70"/>
      <c r="AG93" s="464">
        <f t="shared" si="56"/>
        <v>20000</v>
      </c>
      <c r="AH93" s="554"/>
      <c r="AI93" s="554"/>
      <c r="AJ93" s="554"/>
      <c r="AK93" s="554">
        <v>10000</v>
      </c>
      <c r="AL93" s="554"/>
      <c r="AM93" s="554"/>
      <c r="AN93" s="554"/>
      <c r="AO93" s="554">
        <v>10000</v>
      </c>
      <c r="AP93" s="554"/>
      <c r="AQ93" s="554"/>
      <c r="AR93" s="554"/>
      <c r="AS93" s="474">
        <f t="shared" ref="AS93:AS151" si="59">AG93-AH93-AI93-AJ93-AK93-AL93-AM93-AN93-AO93-AP93-AQ93-AR93</f>
        <v>0</v>
      </c>
    </row>
    <row r="94" spans="1:179" s="16" customFormat="1" ht="17.25" customHeight="1" x14ac:dyDescent="0.25">
      <c r="A94" s="77"/>
      <c r="B94" s="70"/>
      <c r="C94" s="70"/>
      <c r="D94" s="283"/>
      <c r="E94" s="1684"/>
      <c r="F94" s="1665"/>
      <c r="G94" s="1665">
        <f t="shared" si="57"/>
        <v>0</v>
      </c>
      <c r="H94" s="97"/>
      <c r="I94" s="211">
        <f t="shared" si="55"/>
        <v>0</v>
      </c>
      <c r="J94" s="438">
        <f t="shared" si="4"/>
        <v>0</v>
      </c>
      <c r="K94" s="214">
        <f t="shared" si="9"/>
        <v>0</v>
      </c>
      <c r="L94" s="429"/>
      <c r="M94" s="156"/>
      <c r="N94" s="98"/>
      <c r="O94" s="98"/>
      <c r="P94" s="96">
        <f t="shared" si="40"/>
        <v>0</v>
      </c>
      <c r="Q94" s="98"/>
      <c r="R94" s="98"/>
      <c r="S94" s="98"/>
      <c r="T94" s="96">
        <f t="shared" si="41"/>
        <v>0</v>
      </c>
      <c r="U94" s="98"/>
      <c r="V94" s="98"/>
      <c r="W94" s="98"/>
      <c r="X94" s="96">
        <f t="shared" si="42"/>
        <v>0</v>
      </c>
      <c r="Y94" s="98"/>
      <c r="Z94" s="98"/>
      <c r="AA94" s="98"/>
      <c r="AB94" s="419">
        <f t="shared" si="43"/>
        <v>0</v>
      </c>
      <c r="AD94" s="77"/>
      <c r="AE94" s="70"/>
      <c r="AF94" s="70"/>
      <c r="AG94" s="464">
        <f t="shared" si="56"/>
        <v>0</v>
      </c>
      <c r="AH94" s="98" t="s">
        <v>43</v>
      </c>
      <c r="AI94" s="98" t="s">
        <v>43</v>
      </c>
      <c r="AJ94" s="98" t="s">
        <v>43</v>
      </c>
      <c r="AK94" s="98" t="s">
        <v>43</v>
      </c>
      <c r="AL94" s="98" t="s">
        <v>43</v>
      </c>
      <c r="AM94" s="98" t="s">
        <v>43</v>
      </c>
      <c r="AN94" s="98" t="s">
        <v>43</v>
      </c>
      <c r="AO94" s="98" t="s">
        <v>43</v>
      </c>
      <c r="AP94" s="98" t="s">
        <v>43</v>
      </c>
      <c r="AQ94" s="98" t="s">
        <v>43</v>
      </c>
      <c r="AR94" s="98" t="s">
        <v>43</v>
      </c>
      <c r="AS94" s="474" t="s">
        <v>43</v>
      </c>
    </row>
    <row r="95" spans="1:179" s="16" customFormat="1" ht="17.25" customHeight="1" x14ac:dyDescent="0.25">
      <c r="A95" s="77"/>
      <c r="B95" s="70"/>
      <c r="C95" s="70"/>
      <c r="D95" s="283"/>
      <c r="E95" s="1684"/>
      <c r="F95" s="1665"/>
      <c r="G95" s="1665">
        <f t="shared" si="57"/>
        <v>0</v>
      </c>
      <c r="H95" s="97"/>
      <c r="I95" s="211">
        <f t="shared" si="55"/>
        <v>0</v>
      </c>
      <c r="J95" s="438">
        <f t="shared" si="4"/>
        <v>0</v>
      </c>
      <c r="K95" s="214">
        <f t="shared" si="9"/>
        <v>0</v>
      </c>
      <c r="L95" s="429"/>
      <c r="M95" s="156"/>
      <c r="N95" s="98"/>
      <c r="O95" s="98"/>
      <c r="P95" s="96">
        <f t="shared" si="40"/>
        <v>0</v>
      </c>
      <c r="Q95" s="98"/>
      <c r="R95" s="98"/>
      <c r="S95" s="98"/>
      <c r="T95" s="96">
        <f t="shared" si="41"/>
        <v>0</v>
      </c>
      <c r="U95" s="98"/>
      <c r="V95" s="98"/>
      <c r="W95" s="98"/>
      <c r="X95" s="96">
        <f t="shared" si="42"/>
        <v>0</v>
      </c>
      <c r="Y95" s="98"/>
      <c r="Z95" s="98"/>
      <c r="AA95" s="98"/>
      <c r="AB95" s="419">
        <f t="shared" si="43"/>
        <v>0</v>
      </c>
      <c r="AD95" s="77"/>
      <c r="AE95" s="70"/>
      <c r="AF95" s="70"/>
      <c r="AG95" s="464">
        <f t="shared" si="56"/>
        <v>0</v>
      </c>
      <c r="AH95" s="98" t="s">
        <v>43</v>
      </c>
      <c r="AI95" s="98" t="s">
        <v>43</v>
      </c>
      <c r="AJ95" s="98" t="s">
        <v>43</v>
      </c>
      <c r="AK95" s="98" t="s">
        <v>43</v>
      </c>
      <c r="AL95" s="98" t="s">
        <v>43</v>
      </c>
      <c r="AM95" s="98" t="s">
        <v>43</v>
      </c>
      <c r="AN95" s="98" t="s">
        <v>43</v>
      </c>
      <c r="AO95" s="98" t="s">
        <v>43</v>
      </c>
      <c r="AP95" s="98" t="s">
        <v>43</v>
      </c>
      <c r="AQ95" s="98" t="s">
        <v>43</v>
      </c>
      <c r="AR95" s="98" t="s">
        <v>43</v>
      </c>
      <c r="AS95" s="474" t="s">
        <v>43</v>
      </c>
    </row>
    <row r="96" spans="1:179" s="16" customFormat="1" ht="17.25" customHeight="1" x14ac:dyDescent="0.25">
      <c r="A96" s="77"/>
      <c r="B96" s="70"/>
      <c r="C96" s="70"/>
      <c r="D96" s="283"/>
      <c r="E96" s="1684"/>
      <c r="F96" s="1664"/>
      <c r="G96" s="1665">
        <f t="shared" si="57"/>
        <v>0</v>
      </c>
      <c r="H96" s="97"/>
      <c r="I96" s="211">
        <f t="shared" si="55"/>
        <v>0</v>
      </c>
      <c r="J96" s="438">
        <f t="shared" si="4"/>
        <v>0</v>
      </c>
      <c r="K96" s="214">
        <f t="shared" si="9"/>
        <v>0</v>
      </c>
      <c r="L96" s="429"/>
      <c r="M96" s="156"/>
      <c r="N96" s="98"/>
      <c r="O96" s="98"/>
      <c r="P96" s="96">
        <f t="shared" si="40"/>
        <v>0</v>
      </c>
      <c r="Q96" s="98"/>
      <c r="R96" s="98"/>
      <c r="S96" s="98"/>
      <c r="T96" s="96">
        <f t="shared" si="41"/>
        <v>0</v>
      </c>
      <c r="U96" s="98"/>
      <c r="V96" s="98"/>
      <c r="W96" s="98"/>
      <c r="X96" s="96">
        <f t="shared" si="42"/>
        <v>0</v>
      </c>
      <c r="Y96" s="98"/>
      <c r="Z96" s="98"/>
      <c r="AA96" s="98"/>
      <c r="AB96" s="419">
        <f t="shared" si="43"/>
        <v>0</v>
      </c>
      <c r="AD96" s="77"/>
      <c r="AE96" s="70"/>
      <c r="AF96" s="70"/>
      <c r="AG96" s="464">
        <f t="shared" si="56"/>
        <v>0</v>
      </c>
      <c r="AH96" s="98" t="s">
        <v>43</v>
      </c>
      <c r="AI96" s="98" t="s">
        <v>43</v>
      </c>
      <c r="AJ96" s="98" t="s">
        <v>43</v>
      </c>
      <c r="AK96" s="98" t="s">
        <v>43</v>
      </c>
      <c r="AL96" s="98" t="s">
        <v>43</v>
      </c>
      <c r="AM96" s="98" t="s">
        <v>43</v>
      </c>
      <c r="AN96" s="98" t="s">
        <v>43</v>
      </c>
      <c r="AO96" s="98" t="s">
        <v>43</v>
      </c>
      <c r="AP96" s="98" t="s">
        <v>43</v>
      </c>
      <c r="AQ96" s="98" t="s">
        <v>43</v>
      </c>
      <c r="AR96" s="98" t="s">
        <v>43</v>
      </c>
      <c r="AS96" s="474" t="s">
        <v>43</v>
      </c>
    </row>
    <row r="97" spans="1:179" s="16" customFormat="1" ht="17.25" customHeight="1" x14ac:dyDescent="0.25">
      <c r="A97" s="77"/>
      <c r="B97" s="70"/>
      <c r="C97" s="70"/>
      <c r="D97" s="283"/>
      <c r="E97" s="1684"/>
      <c r="F97" s="1664"/>
      <c r="G97" s="1665">
        <f t="shared" si="57"/>
        <v>0</v>
      </c>
      <c r="H97" s="97"/>
      <c r="I97" s="211">
        <f t="shared" si="55"/>
        <v>0</v>
      </c>
      <c r="J97" s="438">
        <f t="shared" ref="J97:J160" si="60">G97-K97-H97</f>
        <v>0</v>
      </c>
      <c r="K97" s="214">
        <f t="shared" ref="K97:K159" si="61">L97+P97+T97+X97+AB97</f>
        <v>0</v>
      </c>
      <c r="L97" s="429"/>
      <c r="M97" s="156"/>
      <c r="N97" s="98"/>
      <c r="O97" s="98"/>
      <c r="P97" s="96">
        <f t="shared" si="40"/>
        <v>0</v>
      </c>
      <c r="Q97" s="98"/>
      <c r="R97" s="98"/>
      <c r="S97" s="98"/>
      <c r="T97" s="96">
        <f t="shared" si="41"/>
        <v>0</v>
      </c>
      <c r="U97" s="98"/>
      <c r="V97" s="98"/>
      <c r="W97" s="98"/>
      <c r="X97" s="96">
        <f t="shared" si="42"/>
        <v>0</v>
      </c>
      <c r="Y97" s="98"/>
      <c r="Z97" s="98"/>
      <c r="AA97" s="98"/>
      <c r="AB97" s="419">
        <f t="shared" si="43"/>
        <v>0</v>
      </c>
      <c r="AD97" s="77"/>
      <c r="AE97" s="70"/>
      <c r="AF97" s="70"/>
      <c r="AG97" s="464">
        <f t="shared" si="56"/>
        <v>0</v>
      </c>
      <c r="AH97" s="98" t="s">
        <v>43</v>
      </c>
      <c r="AI97" s="98" t="s">
        <v>43</v>
      </c>
      <c r="AJ97" s="98" t="s">
        <v>43</v>
      </c>
      <c r="AK97" s="98" t="s">
        <v>43</v>
      </c>
      <c r="AL97" s="98" t="s">
        <v>43</v>
      </c>
      <c r="AM97" s="98" t="s">
        <v>43</v>
      </c>
      <c r="AN97" s="98" t="s">
        <v>43</v>
      </c>
      <c r="AO97" s="98" t="s">
        <v>43</v>
      </c>
      <c r="AP97" s="98" t="s">
        <v>43</v>
      </c>
      <c r="AQ97" s="98" t="s">
        <v>43</v>
      </c>
      <c r="AR97" s="98" t="s">
        <v>43</v>
      </c>
      <c r="AS97" s="474" t="s">
        <v>43</v>
      </c>
    </row>
    <row r="98" spans="1:179" s="16" customFormat="1" ht="17.25" customHeight="1" x14ac:dyDescent="0.25">
      <c r="A98" s="77"/>
      <c r="B98" s="70"/>
      <c r="C98" s="70"/>
      <c r="D98" s="283"/>
      <c r="E98" s="1684"/>
      <c r="F98" s="1664"/>
      <c r="G98" s="1665">
        <f t="shared" si="57"/>
        <v>0</v>
      </c>
      <c r="H98" s="97"/>
      <c r="I98" s="211">
        <f t="shared" si="55"/>
        <v>0</v>
      </c>
      <c r="J98" s="438">
        <f t="shared" si="60"/>
        <v>0</v>
      </c>
      <c r="K98" s="214">
        <f t="shared" si="61"/>
        <v>0</v>
      </c>
      <c r="L98" s="429"/>
      <c r="M98" s="156"/>
      <c r="N98" s="98"/>
      <c r="O98" s="98"/>
      <c r="P98" s="96">
        <f t="shared" si="40"/>
        <v>0</v>
      </c>
      <c r="Q98" s="98"/>
      <c r="R98" s="98"/>
      <c r="S98" s="98"/>
      <c r="T98" s="96">
        <f t="shared" si="41"/>
        <v>0</v>
      </c>
      <c r="U98" s="98"/>
      <c r="V98" s="98"/>
      <c r="W98" s="98"/>
      <c r="X98" s="96">
        <f t="shared" si="42"/>
        <v>0</v>
      </c>
      <c r="Y98" s="98"/>
      <c r="Z98" s="98"/>
      <c r="AA98" s="98"/>
      <c r="AB98" s="419">
        <f t="shared" si="43"/>
        <v>0</v>
      </c>
      <c r="AD98" s="77"/>
      <c r="AE98" s="70"/>
      <c r="AF98" s="70"/>
      <c r="AG98" s="464">
        <f t="shared" si="56"/>
        <v>0</v>
      </c>
      <c r="AH98" s="98" t="s">
        <v>43</v>
      </c>
      <c r="AI98" s="98" t="s">
        <v>43</v>
      </c>
      <c r="AJ98" s="98" t="s">
        <v>43</v>
      </c>
      <c r="AK98" s="98" t="s">
        <v>43</v>
      </c>
      <c r="AL98" s="98" t="s">
        <v>43</v>
      </c>
      <c r="AM98" s="98" t="s">
        <v>43</v>
      </c>
      <c r="AN98" s="98" t="s">
        <v>43</v>
      </c>
      <c r="AO98" s="98" t="s">
        <v>43</v>
      </c>
      <c r="AP98" s="98" t="s">
        <v>43</v>
      </c>
      <c r="AQ98" s="98" t="s">
        <v>43</v>
      </c>
      <c r="AR98" s="98" t="s">
        <v>43</v>
      </c>
      <c r="AS98" s="474" t="s">
        <v>43</v>
      </c>
    </row>
    <row r="99" spans="1:179" s="16" customFormat="1" ht="17.25" customHeight="1" x14ac:dyDescent="0.25">
      <c r="A99" s="77"/>
      <c r="B99" s="70"/>
      <c r="C99" s="70"/>
      <c r="D99" s="283"/>
      <c r="E99" s="1684"/>
      <c r="F99" s="1664"/>
      <c r="G99" s="1665">
        <f t="shared" si="57"/>
        <v>0</v>
      </c>
      <c r="H99" s="97"/>
      <c r="I99" s="211">
        <f t="shared" si="55"/>
        <v>0</v>
      </c>
      <c r="J99" s="438">
        <f t="shared" si="60"/>
        <v>0</v>
      </c>
      <c r="K99" s="214">
        <f t="shared" si="61"/>
        <v>0</v>
      </c>
      <c r="L99" s="429"/>
      <c r="M99" s="156"/>
      <c r="N99" s="98"/>
      <c r="O99" s="98"/>
      <c r="P99" s="96">
        <f t="shared" si="40"/>
        <v>0</v>
      </c>
      <c r="Q99" s="98"/>
      <c r="R99" s="98"/>
      <c r="S99" s="98"/>
      <c r="T99" s="96">
        <f t="shared" si="41"/>
        <v>0</v>
      </c>
      <c r="U99" s="98"/>
      <c r="V99" s="98"/>
      <c r="W99" s="98"/>
      <c r="X99" s="96">
        <f t="shared" si="42"/>
        <v>0</v>
      </c>
      <c r="Y99" s="98"/>
      <c r="Z99" s="98"/>
      <c r="AA99" s="98"/>
      <c r="AB99" s="419">
        <f t="shared" si="43"/>
        <v>0</v>
      </c>
      <c r="AD99" s="77"/>
      <c r="AE99" s="70"/>
      <c r="AF99" s="70"/>
      <c r="AG99" s="464">
        <f t="shared" si="56"/>
        <v>0</v>
      </c>
      <c r="AH99" s="98" t="s">
        <v>43</v>
      </c>
      <c r="AI99" s="98" t="s">
        <v>43</v>
      </c>
      <c r="AJ99" s="98" t="s">
        <v>43</v>
      </c>
      <c r="AK99" s="98" t="s">
        <v>43</v>
      </c>
      <c r="AL99" s="98" t="s">
        <v>43</v>
      </c>
      <c r="AM99" s="98" t="s">
        <v>43</v>
      </c>
      <c r="AN99" s="98" t="s">
        <v>43</v>
      </c>
      <c r="AO99" s="98" t="s">
        <v>43</v>
      </c>
      <c r="AP99" s="98" t="s">
        <v>43</v>
      </c>
      <c r="AQ99" s="98" t="s">
        <v>43</v>
      </c>
      <c r="AR99" s="98" t="s">
        <v>43</v>
      </c>
      <c r="AS99" s="474" t="s">
        <v>43</v>
      </c>
    </row>
    <row r="100" spans="1:179" s="16" customFormat="1" ht="17.25" customHeight="1" x14ac:dyDescent="0.25">
      <c r="A100" s="77"/>
      <c r="B100" s="70"/>
      <c r="C100" s="70"/>
      <c r="D100" s="283"/>
      <c r="E100" s="1684"/>
      <c r="F100" s="1664"/>
      <c r="G100" s="1665">
        <f t="shared" si="57"/>
        <v>0</v>
      </c>
      <c r="H100" s="97"/>
      <c r="I100" s="211">
        <f t="shared" si="55"/>
        <v>0</v>
      </c>
      <c r="J100" s="438">
        <f t="shared" si="60"/>
        <v>0</v>
      </c>
      <c r="K100" s="214">
        <f t="shared" si="61"/>
        <v>0</v>
      </c>
      <c r="L100" s="429"/>
      <c r="M100" s="156"/>
      <c r="N100" s="98"/>
      <c r="O100" s="98"/>
      <c r="P100" s="96">
        <f t="shared" si="40"/>
        <v>0</v>
      </c>
      <c r="Q100" s="98"/>
      <c r="R100" s="98"/>
      <c r="S100" s="98"/>
      <c r="T100" s="96">
        <f t="shared" si="41"/>
        <v>0</v>
      </c>
      <c r="U100" s="98"/>
      <c r="V100" s="98"/>
      <c r="W100" s="98"/>
      <c r="X100" s="96">
        <f t="shared" si="42"/>
        <v>0</v>
      </c>
      <c r="Y100" s="98"/>
      <c r="Z100" s="98"/>
      <c r="AA100" s="98"/>
      <c r="AB100" s="419">
        <f t="shared" si="43"/>
        <v>0</v>
      </c>
      <c r="AD100" s="77"/>
      <c r="AE100" s="70"/>
      <c r="AF100" s="70"/>
      <c r="AG100" s="464">
        <f t="shared" si="56"/>
        <v>0</v>
      </c>
      <c r="AH100" s="98" t="s">
        <v>43</v>
      </c>
      <c r="AI100" s="98" t="s">
        <v>43</v>
      </c>
      <c r="AJ100" s="98" t="s">
        <v>43</v>
      </c>
      <c r="AK100" s="98" t="s">
        <v>43</v>
      </c>
      <c r="AL100" s="98" t="s">
        <v>43</v>
      </c>
      <c r="AM100" s="98" t="s">
        <v>43</v>
      </c>
      <c r="AN100" s="98" t="s">
        <v>43</v>
      </c>
      <c r="AO100" s="98" t="s">
        <v>43</v>
      </c>
      <c r="AP100" s="98" t="s">
        <v>43</v>
      </c>
      <c r="AQ100" s="98" t="s">
        <v>43</v>
      </c>
      <c r="AR100" s="98" t="s">
        <v>43</v>
      </c>
      <c r="AS100" s="474" t="s">
        <v>43</v>
      </c>
    </row>
    <row r="101" spans="1:179" s="16" customFormat="1" ht="17.25" customHeight="1" x14ac:dyDescent="0.25">
      <c r="A101" s="77"/>
      <c r="B101" s="70"/>
      <c r="C101" s="70"/>
      <c r="D101" s="283"/>
      <c r="E101" s="1684"/>
      <c r="F101" s="1664"/>
      <c r="G101" s="1665">
        <f t="shared" si="57"/>
        <v>0</v>
      </c>
      <c r="H101" s="97"/>
      <c r="I101" s="211">
        <f t="shared" si="55"/>
        <v>0</v>
      </c>
      <c r="J101" s="438">
        <f t="shared" si="60"/>
        <v>0</v>
      </c>
      <c r="K101" s="214">
        <f t="shared" si="61"/>
        <v>0</v>
      </c>
      <c r="L101" s="429"/>
      <c r="M101" s="156"/>
      <c r="N101" s="98"/>
      <c r="O101" s="98"/>
      <c r="P101" s="96">
        <f t="shared" si="40"/>
        <v>0</v>
      </c>
      <c r="Q101" s="98"/>
      <c r="R101" s="98"/>
      <c r="S101" s="98"/>
      <c r="T101" s="96">
        <f t="shared" si="41"/>
        <v>0</v>
      </c>
      <c r="U101" s="98"/>
      <c r="V101" s="98"/>
      <c r="W101" s="98"/>
      <c r="X101" s="96">
        <f t="shared" si="42"/>
        <v>0</v>
      </c>
      <c r="Y101" s="98"/>
      <c r="Z101" s="98"/>
      <c r="AA101" s="98"/>
      <c r="AB101" s="419">
        <f t="shared" si="43"/>
        <v>0</v>
      </c>
      <c r="AD101" s="77"/>
      <c r="AE101" s="70"/>
      <c r="AF101" s="70"/>
      <c r="AG101" s="464">
        <f t="shared" si="56"/>
        <v>0</v>
      </c>
      <c r="AH101" s="98" t="s">
        <v>43</v>
      </c>
      <c r="AI101" s="98" t="s">
        <v>43</v>
      </c>
      <c r="AJ101" s="98" t="s">
        <v>43</v>
      </c>
      <c r="AK101" s="98" t="s">
        <v>43</v>
      </c>
      <c r="AL101" s="98" t="s">
        <v>43</v>
      </c>
      <c r="AM101" s="98" t="s">
        <v>43</v>
      </c>
      <c r="AN101" s="98" t="s">
        <v>43</v>
      </c>
      <c r="AO101" s="98" t="s">
        <v>43</v>
      </c>
      <c r="AP101" s="98" t="s">
        <v>43</v>
      </c>
      <c r="AQ101" s="98" t="s">
        <v>43</v>
      </c>
      <c r="AR101" s="98" t="s">
        <v>43</v>
      </c>
      <c r="AS101" s="474" t="s">
        <v>43</v>
      </c>
    </row>
    <row r="102" spans="1:179" s="16" customFormat="1" ht="17.25" customHeight="1" x14ac:dyDescent="0.25">
      <c r="A102" s="77"/>
      <c r="B102" s="70"/>
      <c r="C102" s="70"/>
      <c r="D102" s="283"/>
      <c r="E102" s="1684"/>
      <c r="F102" s="1664"/>
      <c r="G102" s="1665">
        <f t="shared" si="57"/>
        <v>0</v>
      </c>
      <c r="H102" s="97"/>
      <c r="I102" s="211">
        <f t="shared" si="55"/>
        <v>0</v>
      </c>
      <c r="J102" s="438">
        <f t="shared" si="60"/>
        <v>0</v>
      </c>
      <c r="K102" s="214">
        <f t="shared" si="61"/>
        <v>0</v>
      </c>
      <c r="L102" s="429"/>
      <c r="M102" s="156"/>
      <c r="N102" s="98"/>
      <c r="O102" s="98"/>
      <c r="P102" s="96">
        <f t="shared" si="40"/>
        <v>0</v>
      </c>
      <c r="Q102" s="98"/>
      <c r="R102" s="98"/>
      <c r="S102" s="98"/>
      <c r="T102" s="96">
        <f t="shared" si="41"/>
        <v>0</v>
      </c>
      <c r="U102" s="98"/>
      <c r="V102" s="98"/>
      <c r="W102" s="98"/>
      <c r="X102" s="96">
        <f t="shared" si="42"/>
        <v>0</v>
      </c>
      <c r="Y102" s="98"/>
      <c r="Z102" s="98"/>
      <c r="AA102" s="98"/>
      <c r="AB102" s="419">
        <f t="shared" si="43"/>
        <v>0</v>
      </c>
      <c r="AD102" s="77"/>
      <c r="AE102" s="70"/>
      <c r="AF102" s="70"/>
      <c r="AG102" s="464">
        <f t="shared" si="56"/>
        <v>0</v>
      </c>
      <c r="AH102" s="98" t="s">
        <v>43</v>
      </c>
      <c r="AI102" s="98" t="s">
        <v>43</v>
      </c>
      <c r="AJ102" s="98" t="s">
        <v>43</v>
      </c>
      <c r="AK102" s="98" t="s">
        <v>43</v>
      </c>
      <c r="AL102" s="98" t="s">
        <v>43</v>
      </c>
      <c r="AM102" s="98" t="s">
        <v>43</v>
      </c>
      <c r="AN102" s="98" t="s">
        <v>43</v>
      </c>
      <c r="AO102" s="98" t="s">
        <v>43</v>
      </c>
      <c r="AP102" s="98" t="s">
        <v>43</v>
      </c>
      <c r="AQ102" s="98" t="s">
        <v>43</v>
      </c>
      <c r="AR102" s="98" t="s">
        <v>43</v>
      </c>
      <c r="AS102" s="474" t="s">
        <v>43</v>
      </c>
    </row>
    <row r="103" spans="1:179" s="16" customFormat="1" ht="17.25" customHeight="1" x14ac:dyDescent="0.25">
      <c r="A103" s="77"/>
      <c r="B103" s="70"/>
      <c r="C103" s="70"/>
      <c r="D103" s="283"/>
      <c r="E103" s="1684"/>
      <c r="F103" s="1664"/>
      <c r="G103" s="1665">
        <f t="shared" si="57"/>
        <v>0</v>
      </c>
      <c r="H103" s="97"/>
      <c r="I103" s="211">
        <f t="shared" si="55"/>
        <v>0</v>
      </c>
      <c r="J103" s="438">
        <f t="shared" si="60"/>
        <v>0</v>
      </c>
      <c r="K103" s="214">
        <f t="shared" si="61"/>
        <v>0</v>
      </c>
      <c r="L103" s="429"/>
      <c r="M103" s="156"/>
      <c r="N103" s="98"/>
      <c r="O103" s="98"/>
      <c r="P103" s="96">
        <f t="shared" si="40"/>
        <v>0</v>
      </c>
      <c r="Q103" s="98"/>
      <c r="R103" s="98"/>
      <c r="S103" s="98"/>
      <c r="T103" s="96">
        <f t="shared" si="41"/>
        <v>0</v>
      </c>
      <c r="U103" s="98"/>
      <c r="V103" s="98"/>
      <c r="W103" s="98"/>
      <c r="X103" s="96">
        <f t="shared" si="42"/>
        <v>0</v>
      </c>
      <c r="Y103" s="98"/>
      <c r="Z103" s="98"/>
      <c r="AA103" s="98"/>
      <c r="AB103" s="419">
        <f t="shared" si="43"/>
        <v>0</v>
      </c>
      <c r="AD103" s="77"/>
      <c r="AE103" s="70"/>
      <c r="AF103" s="70"/>
      <c r="AG103" s="464">
        <f t="shared" si="56"/>
        <v>0</v>
      </c>
      <c r="AH103" s="98" t="s">
        <v>43</v>
      </c>
      <c r="AI103" s="98" t="s">
        <v>43</v>
      </c>
      <c r="AJ103" s="98" t="s">
        <v>43</v>
      </c>
      <c r="AK103" s="98" t="s">
        <v>43</v>
      </c>
      <c r="AL103" s="98" t="s">
        <v>43</v>
      </c>
      <c r="AM103" s="98" t="s">
        <v>43</v>
      </c>
      <c r="AN103" s="98" t="s">
        <v>43</v>
      </c>
      <c r="AO103" s="98" t="s">
        <v>43</v>
      </c>
      <c r="AP103" s="98" t="s">
        <v>43</v>
      </c>
      <c r="AQ103" s="98" t="s">
        <v>43</v>
      </c>
      <c r="AR103" s="98" t="s">
        <v>43</v>
      </c>
      <c r="AS103" s="474" t="s">
        <v>43</v>
      </c>
    </row>
    <row r="104" spans="1:179" s="15" customFormat="1" ht="24.75" customHeight="1" x14ac:dyDescent="0.25">
      <c r="A104" s="63" t="s">
        <v>636</v>
      </c>
      <c r="B104" s="53"/>
      <c r="C104" s="53">
        <v>943</v>
      </c>
      <c r="D104" s="548" t="s">
        <v>1804</v>
      </c>
      <c r="E104" s="1661">
        <f>SUM(E105:E119)</f>
        <v>0</v>
      </c>
      <c r="F104" s="1660">
        <f>SUM(F105:F119)</f>
        <v>0</v>
      </c>
      <c r="G104" s="1661">
        <f>SUM(G105:G119)</f>
        <v>0</v>
      </c>
      <c r="H104" s="50">
        <f>SUM(H105:H119)</f>
        <v>0</v>
      </c>
      <c r="I104" s="187">
        <f>SUM(I105:I119)</f>
        <v>0</v>
      </c>
      <c r="J104" s="437">
        <f t="shared" si="60"/>
        <v>0</v>
      </c>
      <c r="K104" s="430">
        <f t="shared" si="61"/>
        <v>0</v>
      </c>
      <c r="L104" s="430">
        <f t="shared" ref="L104:AB104" si="62">SUM(L105:L119)</f>
        <v>0</v>
      </c>
      <c r="M104" s="45">
        <f t="shared" si="62"/>
        <v>0</v>
      </c>
      <c r="N104" s="20">
        <f t="shared" si="62"/>
        <v>0</v>
      </c>
      <c r="O104" s="20">
        <f t="shared" si="62"/>
        <v>0</v>
      </c>
      <c r="P104" s="20">
        <f t="shared" si="62"/>
        <v>0</v>
      </c>
      <c r="Q104" s="20">
        <f t="shared" si="62"/>
        <v>0</v>
      </c>
      <c r="R104" s="20">
        <f t="shared" si="62"/>
        <v>0</v>
      </c>
      <c r="S104" s="20">
        <f t="shared" si="62"/>
        <v>0</v>
      </c>
      <c r="T104" s="20">
        <f t="shared" si="62"/>
        <v>0</v>
      </c>
      <c r="U104" s="20">
        <f t="shared" si="62"/>
        <v>0</v>
      </c>
      <c r="V104" s="20">
        <f t="shared" si="62"/>
        <v>0</v>
      </c>
      <c r="W104" s="20">
        <f t="shared" si="62"/>
        <v>0</v>
      </c>
      <c r="X104" s="20">
        <f t="shared" si="62"/>
        <v>0</v>
      </c>
      <c r="Y104" s="20">
        <f t="shared" si="62"/>
        <v>0</v>
      </c>
      <c r="Z104" s="20">
        <f t="shared" si="62"/>
        <v>0</v>
      </c>
      <c r="AA104" s="20">
        <f t="shared" si="62"/>
        <v>0</v>
      </c>
      <c r="AB104" s="418">
        <f t="shared" si="62"/>
        <v>0</v>
      </c>
      <c r="AC104" s="16"/>
      <c r="AD104" s="63" t="s">
        <v>636</v>
      </c>
      <c r="AE104" s="53"/>
      <c r="AF104" s="53">
        <v>943</v>
      </c>
      <c r="AG104" s="1638">
        <f>SUM(AG105:AG119)</f>
        <v>0</v>
      </c>
      <c r="AH104" s="20" t="s">
        <v>43</v>
      </c>
      <c r="AI104" s="20" t="s">
        <v>43</v>
      </c>
      <c r="AJ104" s="20" t="s">
        <v>43</v>
      </c>
      <c r="AK104" s="20" t="s">
        <v>43</v>
      </c>
      <c r="AL104" s="20" t="s">
        <v>43</v>
      </c>
      <c r="AM104" s="20" t="s">
        <v>43</v>
      </c>
      <c r="AN104" s="20" t="s">
        <v>43</v>
      </c>
      <c r="AO104" s="20" t="s">
        <v>43</v>
      </c>
      <c r="AP104" s="20" t="s">
        <v>43</v>
      </c>
      <c r="AQ104" s="20" t="s">
        <v>43</v>
      </c>
      <c r="AR104" s="20" t="s">
        <v>43</v>
      </c>
      <c r="AS104" s="474" t="s">
        <v>43</v>
      </c>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row>
    <row r="105" spans="1:179" s="15" customFormat="1" ht="18" customHeight="1" x14ac:dyDescent="0.25">
      <c r="A105" s="69" t="s">
        <v>640</v>
      </c>
      <c r="B105" s="86"/>
      <c r="C105" s="86"/>
      <c r="D105" s="283"/>
      <c r="E105" s="1684"/>
      <c r="F105" s="1664"/>
      <c r="G105" s="1665">
        <f t="shared" ref="G105:G119" si="63">F105</f>
        <v>0</v>
      </c>
      <c r="H105" s="97"/>
      <c r="I105" s="211">
        <f t="shared" ref="I105:I119" si="64">G105-H105</f>
        <v>0</v>
      </c>
      <c r="J105" s="438">
        <f t="shared" si="60"/>
        <v>0</v>
      </c>
      <c r="K105" s="214">
        <f t="shared" si="61"/>
        <v>0</v>
      </c>
      <c r="L105" s="429"/>
      <c r="M105" s="156"/>
      <c r="N105" s="98"/>
      <c r="O105" s="98"/>
      <c r="P105" s="96">
        <f t="shared" ref="P105:P119" si="65">SUM(M105:O105)</f>
        <v>0</v>
      </c>
      <c r="Q105" s="98"/>
      <c r="R105" s="98"/>
      <c r="S105" s="98"/>
      <c r="T105" s="96">
        <f t="shared" ref="T105:T119" si="66">SUM(Q105:S105)</f>
        <v>0</v>
      </c>
      <c r="U105" s="98"/>
      <c r="V105" s="98"/>
      <c r="W105" s="98"/>
      <c r="X105" s="96">
        <f t="shared" ref="X105:X119" si="67">SUM(U105:W105)</f>
        <v>0</v>
      </c>
      <c r="Y105" s="98"/>
      <c r="Z105" s="98"/>
      <c r="AA105" s="98"/>
      <c r="AB105" s="419">
        <f t="shared" ref="AB105:AB119" si="68">SUM(Y105:AA105)</f>
        <v>0</v>
      </c>
      <c r="AC105" s="16"/>
      <c r="AD105" s="69" t="s">
        <v>640</v>
      </c>
      <c r="AE105" s="86"/>
      <c r="AF105" s="86"/>
      <c r="AG105" s="464">
        <f t="shared" ref="AG105:AG119" si="69">F105</f>
        <v>0</v>
      </c>
      <c r="AH105" s="98" t="s">
        <v>43</v>
      </c>
      <c r="AI105" s="98" t="s">
        <v>43</v>
      </c>
      <c r="AJ105" s="98" t="s">
        <v>43</v>
      </c>
      <c r="AK105" s="98" t="s">
        <v>43</v>
      </c>
      <c r="AL105" s="98" t="s">
        <v>43</v>
      </c>
      <c r="AM105" s="98" t="s">
        <v>43</v>
      </c>
      <c r="AN105" s="98" t="s">
        <v>43</v>
      </c>
      <c r="AO105" s="98" t="s">
        <v>43</v>
      </c>
      <c r="AP105" s="98" t="s">
        <v>43</v>
      </c>
      <c r="AQ105" s="98" t="s">
        <v>43</v>
      </c>
      <c r="AR105" s="98" t="s">
        <v>43</v>
      </c>
      <c r="AS105" s="474" t="s">
        <v>43</v>
      </c>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row>
    <row r="106" spans="1:179" s="15" customFormat="1" ht="18" customHeight="1" x14ac:dyDescent="0.25">
      <c r="A106" s="69" t="s">
        <v>641</v>
      </c>
      <c r="B106" s="86"/>
      <c r="C106" s="86"/>
      <c r="D106" s="283"/>
      <c r="E106" s="1684"/>
      <c r="F106" s="1664"/>
      <c r="G106" s="1665">
        <f t="shared" si="63"/>
        <v>0</v>
      </c>
      <c r="H106" s="97"/>
      <c r="I106" s="211">
        <f t="shared" si="64"/>
        <v>0</v>
      </c>
      <c r="J106" s="438">
        <f t="shared" si="60"/>
        <v>0</v>
      </c>
      <c r="K106" s="214">
        <f t="shared" si="61"/>
        <v>0</v>
      </c>
      <c r="L106" s="429"/>
      <c r="M106" s="156"/>
      <c r="N106" s="98"/>
      <c r="O106" s="98"/>
      <c r="P106" s="96">
        <f t="shared" si="65"/>
        <v>0</v>
      </c>
      <c r="Q106" s="98"/>
      <c r="R106" s="98"/>
      <c r="S106" s="98"/>
      <c r="T106" s="96">
        <f t="shared" si="66"/>
        <v>0</v>
      </c>
      <c r="U106" s="98"/>
      <c r="V106" s="98"/>
      <c r="W106" s="98"/>
      <c r="X106" s="96">
        <f t="shared" si="67"/>
        <v>0</v>
      </c>
      <c r="Y106" s="98"/>
      <c r="Z106" s="98"/>
      <c r="AA106" s="98"/>
      <c r="AB106" s="419">
        <f t="shared" si="68"/>
        <v>0</v>
      </c>
      <c r="AC106" s="16"/>
      <c r="AD106" s="69" t="s">
        <v>641</v>
      </c>
      <c r="AE106" s="86"/>
      <c r="AF106" s="86"/>
      <c r="AG106" s="464">
        <f t="shared" si="69"/>
        <v>0</v>
      </c>
      <c r="AH106" s="98" t="s">
        <v>43</v>
      </c>
      <c r="AI106" s="98" t="s">
        <v>43</v>
      </c>
      <c r="AJ106" s="98" t="s">
        <v>43</v>
      </c>
      <c r="AK106" s="98" t="s">
        <v>43</v>
      </c>
      <c r="AL106" s="98" t="s">
        <v>43</v>
      </c>
      <c r="AM106" s="98" t="s">
        <v>43</v>
      </c>
      <c r="AN106" s="98" t="s">
        <v>43</v>
      </c>
      <c r="AO106" s="98" t="s">
        <v>43</v>
      </c>
      <c r="AP106" s="98" t="s">
        <v>43</v>
      </c>
      <c r="AQ106" s="98" t="s">
        <v>43</v>
      </c>
      <c r="AR106" s="98" t="s">
        <v>43</v>
      </c>
      <c r="AS106" s="474" t="s">
        <v>43</v>
      </c>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row>
    <row r="107" spans="1:179" s="15" customFormat="1" ht="18" customHeight="1" x14ac:dyDescent="0.25">
      <c r="A107" s="69" t="s">
        <v>639</v>
      </c>
      <c r="B107" s="86"/>
      <c r="C107" s="86"/>
      <c r="D107" s="283"/>
      <c r="E107" s="1684"/>
      <c r="F107" s="1664"/>
      <c r="G107" s="1665">
        <f t="shared" si="63"/>
        <v>0</v>
      </c>
      <c r="H107" s="97"/>
      <c r="I107" s="211">
        <f t="shared" si="64"/>
        <v>0</v>
      </c>
      <c r="J107" s="438">
        <f t="shared" si="60"/>
        <v>0</v>
      </c>
      <c r="K107" s="214">
        <f t="shared" si="61"/>
        <v>0</v>
      </c>
      <c r="L107" s="429"/>
      <c r="M107" s="156"/>
      <c r="N107" s="98"/>
      <c r="O107" s="98"/>
      <c r="P107" s="96">
        <f t="shared" si="65"/>
        <v>0</v>
      </c>
      <c r="Q107" s="98"/>
      <c r="R107" s="98"/>
      <c r="S107" s="98"/>
      <c r="T107" s="96">
        <f t="shared" si="66"/>
        <v>0</v>
      </c>
      <c r="U107" s="98"/>
      <c r="V107" s="98"/>
      <c r="W107" s="98"/>
      <c r="X107" s="96">
        <f t="shared" si="67"/>
        <v>0</v>
      </c>
      <c r="Y107" s="98"/>
      <c r="Z107" s="98"/>
      <c r="AA107" s="98"/>
      <c r="AB107" s="419">
        <f t="shared" si="68"/>
        <v>0</v>
      </c>
      <c r="AC107" s="16"/>
      <c r="AD107" s="69" t="s">
        <v>639</v>
      </c>
      <c r="AE107" s="86"/>
      <c r="AF107" s="86"/>
      <c r="AG107" s="464">
        <f t="shared" si="69"/>
        <v>0</v>
      </c>
      <c r="AH107" s="98" t="s">
        <v>43</v>
      </c>
      <c r="AI107" s="98" t="s">
        <v>43</v>
      </c>
      <c r="AJ107" s="98" t="s">
        <v>43</v>
      </c>
      <c r="AK107" s="98" t="s">
        <v>43</v>
      </c>
      <c r="AL107" s="98" t="s">
        <v>43</v>
      </c>
      <c r="AM107" s="98" t="s">
        <v>43</v>
      </c>
      <c r="AN107" s="98" t="s">
        <v>43</v>
      </c>
      <c r="AO107" s="98" t="s">
        <v>43</v>
      </c>
      <c r="AP107" s="98" t="s">
        <v>43</v>
      </c>
      <c r="AQ107" s="98" t="s">
        <v>43</v>
      </c>
      <c r="AR107" s="98" t="s">
        <v>43</v>
      </c>
      <c r="AS107" s="474" t="s">
        <v>43</v>
      </c>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row>
    <row r="108" spans="1:179" s="15" customFormat="1" ht="30.75" customHeight="1" x14ac:dyDescent="0.25">
      <c r="A108" s="69" t="s">
        <v>637</v>
      </c>
      <c r="B108" s="86"/>
      <c r="C108" s="86"/>
      <c r="D108" s="283"/>
      <c r="E108" s="1684"/>
      <c r="F108" s="1664"/>
      <c r="G108" s="1665">
        <f t="shared" si="63"/>
        <v>0</v>
      </c>
      <c r="H108" s="97"/>
      <c r="I108" s="211">
        <f t="shared" si="64"/>
        <v>0</v>
      </c>
      <c r="J108" s="438">
        <f t="shared" si="60"/>
        <v>0</v>
      </c>
      <c r="K108" s="214">
        <f t="shared" si="61"/>
        <v>0</v>
      </c>
      <c r="L108" s="429"/>
      <c r="M108" s="156"/>
      <c r="N108" s="98"/>
      <c r="O108" s="98"/>
      <c r="P108" s="96">
        <f t="shared" si="65"/>
        <v>0</v>
      </c>
      <c r="Q108" s="98"/>
      <c r="R108" s="98"/>
      <c r="S108" s="98"/>
      <c r="T108" s="96">
        <f t="shared" si="66"/>
        <v>0</v>
      </c>
      <c r="U108" s="98"/>
      <c r="V108" s="98"/>
      <c r="W108" s="98"/>
      <c r="X108" s="96">
        <f t="shared" si="67"/>
        <v>0</v>
      </c>
      <c r="Y108" s="98"/>
      <c r="Z108" s="98"/>
      <c r="AA108" s="98"/>
      <c r="AB108" s="419">
        <f t="shared" si="68"/>
        <v>0</v>
      </c>
      <c r="AC108" s="16"/>
      <c r="AD108" s="69" t="s">
        <v>637</v>
      </c>
      <c r="AE108" s="86"/>
      <c r="AF108" s="86"/>
      <c r="AG108" s="464">
        <f t="shared" si="69"/>
        <v>0</v>
      </c>
      <c r="AH108" s="98" t="s">
        <v>43</v>
      </c>
      <c r="AI108" s="98" t="s">
        <v>43</v>
      </c>
      <c r="AJ108" s="98" t="s">
        <v>43</v>
      </c>
      <c r="AK108" s="98" t="s">
        <v>43</v>
      </c>
      <c r="AL108" s="98" t="s">
        <v>43</v>
      </c>
      <c r="AM108" s="98" t="s">
        <v>43</v>
      </c>
      <c r="AN108" s="98" t="s">
        <v>43</v>
      </c>
      <c r="AO108" s="98" t="s">
        <v>43</v>
      </c>
      <c r="AP108" s="98" t="s">
        <v>43</v>
      </c>
      <c r="AQ108" s="98" t="s">
        <v>43</v>
      </c>
      <c r="AR108" s="98" t="s">
        <v>43</v>
      </c>
      <c r="AS108" s="474" t="s">
        <v>43</v>
      </c>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row>
    <row r="109" spans="1:179" s="15" customFormat="1" ht="19.5" customHeight="1" x14ac:dyDescent="0.25">
      <c r="A109" s="69" t="s">
        <v>638</v>
      </c>
      <c r="B109" s="86"/>
      <c r="C109" s="86"/>
      <c r="D109" s="283"/>
      <c r="E109" s="1684"/>
      <c r="F109" s="1664"/>
      <c r="G109" s="1665">
        <f t="shared" si="63"/>
        <v>0</v>
      </c>
      <c r="H109" s="97"/>
      <c r="I109" s="211">
        <f t="shared" si="64"/>
        <v>0</v>
      </c>
      <c r="J109" s="438">
        <f t="shared" si="60"/>
        <v>0</v>
      </c>
      <c r="K109" s="214">
        <f t="shared" si="61"/>
        <v>0</v>
      </c>
      <c r="L109" s="429"/>
      <c r="M109" s="156"/>
      <c r="N109" s="98"/>
      <c r="O109" s="98"/>
      <c r="P109" s="96">
        <f t="shared" si="65"/>
        <v>0</v>
      </c>
      <c r="Q109" s="98"/>
      <c r="R109" s="98"/>
      <c r="S109" s="98"/>
      <c r="T109" s="96">
        <f t="shared" si="66"/>
        <v>0</v>
      </c>
      <c r="U109" s="98"/>
      <c r="V109" s="98"/>
      <c r="W109" s="98"/>
      <c r="X109" s="96">
        <f t="shared" si="67"/>
        <v>0</v>
      </c>
      <c r="Y109" s="98"/>
      <c r="Z109" s="98"/>
      <c r="AA109" s="98"/>
      <c r="AB109" s="419">
        <f t="shared" si="68"/>
        <v>0</v>
      </c>
      <c r="AC109" s="16"/>
      <c r="AD109" s="69" t="s">
        <v>638</v>
      </c>
      <c r="AE109" s="86"/>
      <c r="AF109" s="86"/>
      <c r="AG109" s="464">
        <f t="shared" si="69"/>
        <v>0</v>
      </c>
      <c r="AH109" s="98" t="s">
        <v>43</v>
      </c>
      <c r="AI109" s="98" t="s">
        <v>43</v>
      </c>
      <c r="AJ109" s="98" t="s">
        <v>43</v>
      </c>
      <c r="AK109" s="98" t="s">
        <v>43</v>
      </c>
      <c r="AL109" s="98" t="s">
        <v>43</v>
      </c>
      <c r="AM109" s="98" t="s">
        <v>43</v>
      </c>
      <c r="AN109" s="98" t="s">
        <v>43</v>
      </c>
      <c r="AO109" s="98" t="s">
        <v>43</v>
      </c>
      <c r="AP109" s="98" t="s">
        <v>43</v>
      </c>
      <c r="AQ109" s="98" t="s">
        <v>43</v>
      </c>
      <c r="AR109" s="98" t="s">
        <v>43</v>
      </c>
      <c r="AS109" s="474" t="s">
        <v>43</v>
      </c>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row>
    <row r="110" spans="1:179" s="15" customFormat="1" ht="18" customHeight="1" x14ac:dyDescent="0.25">
      <c r="A110" s="69" t="s">
        <v>642</v>
      </c>
      <c r="B110" s="86"/>
      <c r="C110" s="86"/>
      <c r="D110" s="283"/>
      <c r="E110" s="1684"/>
      <c r="F110" s="1664"/>
      <c r="G110" s="1665">
        <f t="shared" si="63"/>
        <v>0</v>
      </c>
      <c r="H110" s="97"/>
      <c r="I110" s="211">
        <f t="shared" si="64"/>
        <v>0</v>
      </c>
      <c r="J110" s="438">
        <f t="shared" si="60"/>
        <v>0</v>
      </c>
      <c r="K110" s="214">
        <f t="shared" si="61"/>
        <v>0</v>
      </c>
      <c r="L110" s="429"/>
      <c r="M110" s="156"/>
      <c r="N110" s="98"/>
      <c r="O110" s="98"/>
      <c r="P110" s="96">
        <f t="shared" si="65"/>
        <v>0</v>
      </c>
      <c r="Q110" s="98"/>
      <c r="R110" s="98"/>
      <c r="S110" s="98"/>
      <c r="T110" s="96">
        <f t="shared" si="66"/>
        <v>0</v>
      </c>
      <c r="U110" s="98"/>
      <c r="V110" s="98"/>
      <c r="W110" s="98"/>
      <c r="X110" s="96">
        <f t="shared" si="67"/>
        <v>0</v>
      </c>
      <c r="Y110" s="98"/>
      <c r="Z110" s="98"/>
      <c r="AA110" s="98"/>
      <c r="AB110" s="419">
        <f t="shared" si="68"/>
        <v>0</v>
      </c>
      <c r="AC110" s="16"/>
      <c r="AD110" s="69" t="s">
        <v>642</v>
      </c>
      <c r="AE110" s="86"/>
      <c r="AF110" s="86"/>
      <c r="AG110" s="464">
        <f t="shared" si="69"/>
        <v>0</v>
      </c>
      <c r="AH110" s="98" t="s">
        <v>43</v>
      </c>
      <c r="AI110" s="98" t="s">
        <v>43</v>
      </c>
      <c r="AJ110" s="98" t="s">
        <v>43</v>
      </c>
      <c r="AK110" s="98" t="s">
        <v>43</v>
      </c>
      <c r="AL110" s="98" t="s">
        <v>43</v>
      </c>
      <c r="AM110" s="98" t="s">
        <v>43</v>
      </c>
      <c r="AN110" s="98" t="s">
        <v>43</v>
      </c>
      <c r="AO110" s="98" t="s">
        <v>43</v>
      </c>
      <c r="AP110" s="98" t="s">
        <v>43</v>
      </c>
      <c r="AQ110" s="98" t="s">
        <v>43</v>
      </c>
      <c r="AR110" s="98" t="s">
        <v>43</v>
      </c>
      <c r="AS110" s="474" t="s">
        <v>43</v>
      </c>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row>
    <row r="111" spans="1:179" s="15" customFormat="1" ht="18" customHeight="1" x14ac:dyDescent="0.25">
      <c r="A111" s="69"/>
      <c r="B111" s="86"/>
      <c r="C111" s="86"/>
      <c r="D111" s="283"/>
      <c r="E111" s="1684"/>
      <c r="F111" s="1664"/>
      <c r="G111" s="1665">
        <f t="shared" si="63"/>
        <v>0</v>
      </c>
      <c r="H111" s="97"/>
      <c r="I111" s="211">
        <f t="shared" si="64"/>
        <v>0</v>
      </c>
      <c r="J111" s="438">
        <f t="shared" si="60"/>
        <v>0</v>
      </c>
      <c r="K111" s="214">
        <f t="shared" si="61"/>
        <v>0</v>
      </c>
      <c r="L111" s="429"/>
      <c r="M111" s="156"/>
      <c r="N111" s="98"/>
      <c r="O111" s="98"/>
      <c r="P111" s="96">
        <f t="shared" si="65"/>
        <v>0</v>
      </c>
      <c r="Q111" s="98"/>
      <c r="R111" s="98"/>
      <c r="S111" s="98"/>
      <c r="T111" s="96">
        <f t="shared" si="66"/>
        <v>0</v>
      </c>
      <c r="U111" s="98"/>
      <c r="V111" s="98"/>
      <c r="W111" s="98"/>
      <c r="X111" s="96">
        <f t="shared" si="67"/>
        <v>0</v>
      </c>
      <c r="Y111" s="98"/>
      <c r="Z111" s="98"/>
      <c r="AA111" s="98"/>
      <c r="AB111" s="419">
        <f t="shared" si="68"/>
        <v>0</v>
      </c>
      <c r="AC111" s="16"/>
      <c r="AD111" s="69"/>
      <c r="AE111" s="86"/>
      <c r="AF111" s="86"/>
      <c r="AG111" s="464">
        <f t="shared" si="69"/>
        <v>0</v>
      </c>
      <c r="AH111" s="98" t="s">
        <v>43</v>
      </c>
      <c r="AI111" s="98" t="s">
        <v>43</v>
      </c>
      <c r="AJ111" s="98" t="s">
        <v>43</v>
      </c>
      <c r="AK111" s="98" t="s">
        <v>43</v>
      </c>
      <c r="AL111" s="98" t="s">
        <v>43</v>
      </c>
      <c r="AM111" s="98" t="s">
        <v>43</v>
      </c>
      <c r="AN111" s="98" t="s">
        <v>43</v>
      </c>
      <c r="AO111" s="98" t="s">
        <v>43</v>
      </c>
      <c r="AP111" s="98" t="s">
        <v>43</v>
      </c>
      <c r="AQ111" s="98" t="s">
        <v>43</v>
      </c>
      <c r="AR111" s="98" t="s">
        <v>43</v>
      </c>
      <c r="AS111" s="474" t="s">
        <v>43</v>
      </c>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row>
    <row r="112" spans="1:179" s="15" customFormat="1" ht="18" customHeight="1" x14ac:dyDescent="0.25">
      <c r="A112" s="69"/>
      <c r="B112" s="86"/>
      <c r="C112" s="86"/>
      <c r="D112" s="283"/>
      <c r="E112" s="1684"/>
      <c r="F112" s="1664"/>
      <c r="G112" s="1665">
        <f t="shared" si="63"/>
        <v>0</v>
      </c>
      <c r="H112" s="97"/>
      <c r="I112" s="211">
        <f t="shared" si="64"/>
        <v>0</v>
      </c>
      <c r="J112" s="438">
        <f t="shared" si="60"/>
        <v>0</v>
      </c>
      <c r="K112" s="214">
        <f t="shared" si="61"/>
        <v>0</v>
      </c>
      <c r="L112" s="429"/>
      <c r="M112" s="156"/>
      <c r="N112" s="98"/>
      <c r="O112" s="98"/>
      <c r="P112" s="96">
        <f t="shared" si="65"/>
        <v>0</v>
      </c>
      <c r="Q112" s="98"/>
      <c r="R112" s="98"/>
      <c r="S112" s="98"/>
      <c r="T112" s="96">
        <f t="shared" si="66"/>
        <v>0</v>
      </c>
      <c r="U112" s="98"/>
      <c r="V112" s="98"/>
      <c r="W112" s="98"/>
      <c r="X112" s="96">
        <f t="shared" si="67"/>
        <v>0</v>
      </c>
      <c r="Y112" s="98"/>
      <c r="Z112" s="98"/>
      <c r="AA112" s="98"/>
      <c r="AB112" s="419">
        <f t="shared" si="68"/>
        <v>0</v>
      </c>
      <c r="AC112" s="16"/>
      <c r="AD112" s="69"/>
      <c r="AE112" s="86"/>
      <c r="AF112" s="86"/>
      <c r="AG112" s="464">
        <f t="shared" si="69"/>
        <v>0</v>
      </c>
      <c r="AH112" s="98" t="s">
        <v>43</v>
      </c>
      <c r="AI112" s="98" t="s">
        <v>43</v>
      </c>
      <c r="AJ112" s="98" t="s">
        <v>43</v>
      </c>
      <c r="AK112" s="98" t="s">
        <v>43</v>
      </c>
      <c r="AL112" s="98" t="s">
        <v>43</v>
      </c>
      <c r="AM112" s="98" t="s">
        <v>43</v>
      </c>
      <c r="AN112" s="98" t="s">
        <v>43</v>
      </c>
      <c r="AO112" s="98" t="s">
        <v>43</v>
      </c>
      <c r="AP112" s="98" t="s">
        <v>43</v>
      </c>
      <c r="AQ112" s="98" t="s">
        <v>43</v>
      </c>
      <c r="AR112" s="98" t="s">
        <v>43</v>
      </c>
      <c r="AS112" s="474" t="s">
        <v>43</v>
      </c>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row>
    <row r="113" spans="1:179" s="15" customFormat="1" ht="18" customHeight="1" x14ac:dyDescent="0.25">
      <c r="A113" s="69"/>
      <c r="B113" s="86"/>
      <c r="C113" s="86"/>
      <c r="D113" s="283"/>
      <c r="E113" s="1684"/>
      <c r="F113" s="1664"/>
      <c r="G113" s="1665">
        <f t="shared" si="63"/>
        <v>0</v>
      </c>
      <c r="H113" s="97"/>
      <c r="I113" s="211">
        <f t="shared" si="64"/>
        <v>0</v>
      </c>
      <c r="J113" s="438">
        <f t="shared" si="60"/>
        <v>0</v>
      </c>
      <c r="K113" s="214">
        <f t="shared" si="61"/>
        <v>0</v>
      </c>
      <c r="L113" s="429"/>
      <c r="M113" s="156"/>
      <c r="N113" s="98"/>
      <c r="O113" s="98"/>
      <c r="P113" s="96">
        <f t="shared" si="65"/>
        <v>0</v>
      </c>
      <c r="Q113" s="98"/>
      <c r="R113" s="98"/>
      <c r="S113" s="98"/>
      <c r="T113" s="96">
        <f t="shared" si="66"/>
        <v>0</v>
      </c>
      <c r="U113" s="98"/>
      <c r="V113" s="98"/>
      <c r="W113" s="98"/>
      <c r="X113" s="96">
        <f t="shared" si="67"/>
        <v>0</v>
      </c>
      <c r="Y113" s="98"/>
      <c r="Z113" s="98"/>
      <c r="AA113" s="98"/>
      <c r="AB113" s="419">
        <f t="shared" si="68"/>
        <v>0</v>
      </c>
      <c r="AC113" s="16"/>
      <c r="AD113" s="69"/>
      <c r="AE113" s="86"/>
      <c r="AF113" s="86"/>
      <c r="AG113" s="464">
        <f t="shared" si="69"/>
        <v>0</v>
      </c>
      <c r="AH113" s="98" t="s">
        <v>43</v>
      </c>
      <c r="AI113" s="98" t="s">
        <v>43</v>
      </c>
      <c r="AJ113" s="98" t="s">
        <v>43</v>
      </c>
      <c r="AK113" s="98" t="s">
        <v>43</v>
      </c>
      <c r="AL113" s="98" t="s">
        <v>43</v>
      </c>
      <c r="AM113" s="98" t="s">
        <v>43</v>
      </c>
      <c r="AN113" s="98" t="s">
        <v>43</v>
      </c>
      <c r="AO113" s="98" t="s">
        <v>43</v>
      </c>
      <c r="AP113" s="98" t="s">
        <v>43</v>
      </c>
      <c r="AQ113" s="98" t="s">
        <v>43</v>
      </c>
      <c r="AR113" s="98" t="s">
        <v>43</v>
      </c>
      <c r="AS113" s="474" t="s">
        <v>43</v>
      </c>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row>
    <row r="114" spans="1:179" s="15" customFormat="1" ht="18" customHeight="1" x14ac:dyDescent="0.25">
      <c r="A114" s="69"/>
      <c r="B114" s="86"/>
      <c r="C114" s="86"/>
      <c r="D114" s="283"/>
      <c r="E114" s="1684"/>
      <c r="F114" s="1664"/>
      <c r="G114" s="1665">
        <f t="shared" si="63"/>
        <v>0</v>
      </c>
      <c r="H114" s="97"/>
      <c r="I114" s="211">
        <f t="shared" si="64"/>
        <v>0</v>
      </c>
      <c r="J114" s="438">
        <f t="shared" si="60"/>
        <v>0</v>
      </c>
      <c r="K114" s="214">
        <f t="shared" si="61"/>
        <v>0</v>
      </c>
      <c r="L114" s="429"/>
      <c r="M114" s="156"/>
      <c r="N114" s="98"/>
      <c r="O114" s="98"/>
      <c r="P114" s="96">
        <f t="shared" si="65"/>
        <v>0</v>
      </c>
      <c r="Q114" s="98"/>
      <c r="R114" s="98"/>
      <c r="S114" s="98"/>
      <c r="T114" s="96">
        <f t="shared" si="66"/>
        <v>0</v>
      </c>
      <c r="U114" s="98"/>
      <c r="V114" s="98"/>
      <c r="W114" s="98"/>
      <c r="X114" s="96">
        <f t="shared" si="67"/>
        <v>0</v>
      </c>
      <c r="Y114" s="98"/>
      <c r="Z114" s="98"/>
      <c r="AA114" s="98"/>
      <c r="AB114" s="419">
        <f t="shared" si="68"/>
        <v>0</v>
      </c>
      <c r="AC114" s="16"/>
      <c r="AD114" s="69"/>
      <c r="AE114" s="86"/>
      <c r="AF114" s="86"/>
      <c r="AG114" s="464">
        <f t="shared" si="69"/>
        <v>0</v>
      </c>
      <c r="AH114" s="98" t="s">
        <v>43</v>
      </c>
      <c r="AI114" s="98" t="s">
        <v>43</v>
      </c>
      <c r="AJ114" s="98" t="s">
        <v>43</v>
      </c>
      <c r="AK114" s="98" t="s">
        <v>43</v>
      </c>
      <c r="AL114" s="98" t="s">
        <v>43</v>
      </c>
      <c r="AM114" s="98" t="s">
        <v>43</v>
      </c>
      <c r="AN114" s="98" t="s">
        <v>43</v>
      </c>
      <c r="AO114" s="98" t="s">
        <v>43</v>
      </c>
      <c r="AP114" s="98" t="s">
        <v>43</v>
      </c>
      <c r="AQ114" s="98" t="s">
        <v>43</v>
      </c>
      <c r="AR114" s="98" t="s">
        <v>43</v>
      </c>
      <c r="AS114" s="474" t="s">
        <v>43</v>
      </c>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row>
    <row r="115" spans="1:179" s="15" customFormat="1" ht="18" customHeight="1" x14ac:dyDescent="0.25">
      <c r="A115" s="69"/>
      <c r="B115" s="86"/>
      <c r="C115" s="86"/>
      <c r="D115" s="283"/>
      <c r="E115" s="1684"/>
      <c r="F115" s="1664"/>
      <c r="G115" s="1665">
        <f t="shared" si="63"/>
        <v>0</v>
      </c>
      <c r="H115" s="97"/>
      <c r="I115" s="211">
        <f t="shared" si="64"/>
        <v>0</v>
      </c>
      <c r="J115" s="438">
        <f t="shared" si="60"/>
        <v>0</v>
      </c>
      <c r="K115" s="214">
        <f t="shared" si="61"/>
        <v>0</v>
      </c>
      <c r="L115" s="429"/>
      <c r="M115" s="156"/>
      <c r="N115" s="98"/>
      <c r="O115" s="98"/>
      <c r="P115" s="96">
        <f t="shared" si="65"/>
        <v>0</v>
      </c>
      <c r="Q115" s="98"/>
      <c r="R115" s="98"/>
      <c r="S115" s="98"/>
      <c r="T115" s="96">
        <f t="shared" si="66"/>
        <v>0</v>
      </c>
      <c r="U115" s="98"/>
      <c r="V115" s="98"/>
      <c r="W115" s="98"/>
      <c r="X115" s="96">
        <f t="shared" si="67"/>
        <v>0</v>
      </c>
      <c r="Y115" s="98"/>
      <c r="Z115" s="98"/>
      <c r="AA115" s="98"/>
      <c r="AB115" s="419">
        <f t="shared" si="68"/>
        <v>0</v>
      </c>
      <c r="AC115" s="16"/>
      <c r="AD115" s="69"/>
      <c r="AE115" s="86"/>
      <c r="AF115" s="86"/>
      <c r="AG115" s="464">
        <f t="shared" si="69"/>
        <v>0</v>
      </c>
      <c r="AH115" s="98" t="s">
        <v>43</v>
      </c>
      <c r="AI115" s="98" t="s">
        <v>43</v>
      </c>
      <c r="AJ115" s="98" t="s">
        <v>43</v>
      </c>
      <c r="AK115" s="98" t="s">
        <v>43</v>
      </c>
      <c r="AL115" s="98" t="s">
        <v>43</v>
      </c>
      <c r="AM115" s="98" t="s">
        <v>43</v>
      </c>
      <c r="AN115" s="98" t="s">
        <v>43</v>
      </c>
      <c r="AO115" s="98" t="s">
        <v>43</v>
      </c>
      <c r="AP115" s="98" t="s">
        <v>43</v>
      </c>
      <c r="AQ115" s="98" t="s">
        <v>43</v>
      </c>
      <c r="AR115" s="98" t="s">
        <v>43</v>
      </c>
      <c r="AS115" s="474" t="s">
        <v>43</v>
      </c>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row>
    <row r="116" spans="1:179" s="15" customFormat="1" ht="18" customHeight="1" x14ac:dyDescent="0.25">
      <c r="A116" s="69"/>
      <c r="B116" s="86"/>
      <c r="C116" s="86"/>
      <c r="D116" s="283"/>
      <c r="E116" s="1684"/>
      <c r="F116" s="1664"/>
      <c r="G116" s="1665">
        <f t="shared" si="63"/>
        <v>0</v>
      </c>
      <c r="H116" s="97"/>
      <c r="I116" s="211">
        <f t="shared" si="64"/>
        <v>0</v>
      </c>
      <c r="J116" s="438">
        <f t="shared" si="60"/>
        <v>0</v>
      </c>
      <c r="K116" s="214">
        <f t="shared" si="61"/>
        <v>0</v>
      </c>
      <c r="L116" s="429"/>
      <c r="M116" s="156"/>
      <c r="N116" s="98"/>
      <c r="O116" s="98"/>
      <c r="P116" s="96">
        <f t="shared" si="65"/>
        <v>0</v>
      </c>
      <c r="Q116" s="98"/>
      <c r="R116" s="98"/>
      <c r="S116" s="98"/>
      <c r="T116" s="96">
        <f t="shared" si="66"/>
        <v>0</v>
      </c>
      <c r="U116" s="98"/>
      <c r="V116" s="98"/>
      <c r="W116" s="98"/>
      <c r="X116" s="96">
        <f t="shared" si="67"/>
        <v>0</v>
      </c>
      <c r="Y116" s="98"/>
      <c r="Z116" s="98"/>
      <c r="AA116" s="98"/>
      <c r="AB116" s="419">
        <f t="shared" si="68"/>
        <v>0</v>
      </c>
      <c r="AC116" s="16"/>
      <c r="AD116" s="69"/>
      <c r="AE116" s="86"/>
      <c r="AF116" s="86"/>
      <c r="AG116" s="464">
        <f t="shared" si="69"/>
        <v>0</v>
      </c>
      <c r="AH116" s="98" t="s">
        <v>43</v>
      </c>
      <c r="AI116" s="98" t="s">
        <v>43</v>
      </c>
      <c r="AJ116" s="98" t="s">
        <v>43</v>
      </c>
      <c r="AK116" s="98" t="s">
        <v>43</v>
      </c>
      <c r="AL116" s="98" t="s">
        <v>43</v>
      </c>
      <c r="AM116" s="98" t="s">
        <v>43</v>
      </c>
      <c r="AN116" s="98" t="s">
        <v>43</v>
      </c>
      <c r="AO116" s="98" t="s">
        <v>43</v>
      </c>
      <c r="AP116" s="98" t="s">
        <v>43</v>
      </c>
      <c r="AQ116" s="98" t="s">
        <v>43</v>
      </c>
      <c r="AR116" s="98" t="s">
        <v>43</v>
      </c>
      <c r="AS116" s="474" t="s">
        <v>43</v>
      </c>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row>
    <row r="117" spans="1:179" s="15" customFormat="1" ht="18" customHeight="1" x14ac:dyDescent="0.25">
      <c r="A117" s="265"/>
      <c r="B117" s="86"/>
      <c r="C117" s="86"/>
      <c r="D117" s="283"/>
      <c r="E117" s="1684"/>
      <c r="F117" s="1664"/>
      <c r="G117" s="1665">
        <f t="shared" si="63"/>
        <v>0</v>
      </c>
      <c r="H117" s="97"/>
      <c r="I117" s="211">
        <f t="shared" si="64"/>
        <v>0</v>
      </c>
      <c r="J117" s="438">
        <f t="shared" si="60"/>
        <v>0</v>
      </c>
      <c r="K117" s="214">
        <f t="shared" si="61"/>
        <v>0</v>
      </c>
      <c r="L117" s="429"/>
      <c r="M117" s="156"/>
      <c r="N117" s="98"/>
      <c r="O117" s="98"/>
      <c r="P117" s="96">
        <f t="shared" si="65"/>
        <v>0</v>
      </c>
      <c r="Q117" s="98"/>
      <c r="R117" s="98"/>
      <c r="S117" s="98"/>
      <c r="T117" s="96">
        <f t="shared" si="66"/>
        <v>0</v>
      </c>
      <c r="U117" s="98"/>
      <c r="V117" s="98"/>
      <c r="W117" s="98"/>
      <c r="X117" s="96">
        <f t="shared" si="67"/>
        <v>0</v>
      </c>
      <c r="Y117" s="98"/>
      <c r="Z117" s="98"/>
      <c r="AA117" s="98"/>
      <c r="AB117" s="419">
        <f t="shared" si="68"/>
        <v>0</v>
      </c>
      <c r="AC117" s="16"/>
      <c r="AD117" s="265"/>
      <c r="AE117" s="86"/>
      <c r="AF117" s="86"/>
      <c r="AG117" s="464">
        <f t="shared" si="69"/>
        <v>0</v>
      </c>
      <c r="AH117" s="98" t="s">
        <v>43</v>
      </c>
      <c r="AI117" s="98" t="s">
        <v>43</v>
      </c>
      <c r="AJ117" s="98" t="s">
        <v>43</v>
      </c>
      <c r="AK117" s="98" t="s">
        <v>43</v>
      </c>
      <c r="AL117" s="98" t="s">
        <v>43</v>
      </c>
      <c r="AM117" s="98" t="s">
        <v>43</v>
      </c>
      <c r="AN117" s="98" t="s">
        <v>43</v>
      </c>
      <c r="AO117" s="98" t="s">
        <v>43</v>
      </c>
      <c r="AP117" s="98" t="s">
        <v>43</v>
      </c>
      <c r="AQ117" s="98" t="s">
        <v>43</v>
      </c>
      <c r="AR117" s="98" t="s">
        <v>43</v>
      </c>
      <c r="AS117" s="474" t="s">
        <v>43</v>
      </c>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row>
    <row r="118" spans="1:179" s="15" customFormat="1" ht="18" customHeight="1" x14ac:dyDescent="0.25">
      <c r="A118" s="265"/>
      <c r="B118" s="86"/>
      <c r="C118" s="86"/>
      <c r="D118" s="283"/>
      <c r="E118" s="1684"/>
      <c r="F118" s="1664"/>
      <c r="G118" s="1665">
        <f t="shared" si="63"/>
        <v>0</v>
      </c>
      <c r="H118" s="97"/>
      <c r="I118" s="211">
        <f t="shared" si="64"/>
        <v>0</v>
      </c>
      <c r="J118" s="438">
        <f t="shared" si="60"/>
        <v>0</v>
      </c>
      <c r="K118" s="214">
        <f t="shared" si="61"/>
        <v>0</v>
      </c>
      <c r="L118" s="429"/>
      <c r="M118" s="156"/>
      <c r="N118" s="98"/>
      <c r="O118" s="98"/>
      <c r="P118" s="96">
        <f t="shared" si="65"/>
        <v>0</v>
      </c>
      <c r="Q118" s="98"/>
      <c r="R118" s="98"/>
      <c r="S118" s="98"/>
      <c r="T118" s="96">
        <f t="shared" si="66"/>
        <v>0</v>
      </c>
      <c r="U118" s="98"/>
      <c r="V118" s="98"/>
      <c r="W118" s="98"/>
      <c r="X118" s="96">
        <f t="shared" si="67"/>
        <v>0</v>
      </c>
      <c r="Y118" s="98"/>
      <c r="Z118" s="98"/>
      <c r="AA118" s="98"/>
      <c r="AB118" s="419">
        <f t="shared" si="68"/>
        <v>0</v>
      </c>
      <c r="AC118" s="16"/>
      <c r="AD118" s="265"/>
      <c r="AE118" s="86"/>
      <c r="AF118" s="86"/>
      <c r="AG118" s="464">
        <f t="shared" si="69"/>
        <v>0</v>
      </c>
      <c r="AH118" s="98" t="s">
        <v>43</v>
      </c>
      <c r="AI118" s="98" t="s">
        <v>43</v>
      </c>
      <c r="AJ118" s="98" t="s">
        <v>43</v>
      </c>
      <c r="AK118" s="98" t="s">
        <v>43</v>
      </c>
      <c r="AL118" s="98" t="s">
        <v>43</v>
      </c>
      <c r="AM118" s="98" t="s">
        <v>43</v>
      </c>
      <c r="AN118" s="98" t="s">
        <v>43</v>
      </c>
      <c r="AO118" s="98" t="s">
        <v>43</v>
      </c>
      <c r="AP118" s="98" t="s">
        <v>43</v>
      </c>
      <c r="AQ118" s="98" t="s">
        <v>43</v>
      </c>
      <c r="AR118" s="98" t="s">
        <v>43</v>
      </c>
      <c r="AS118" s="474" t="s">
        <v>43</v>
      </c>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row>
    <row r="119" spans="1:179" s="15" customFormat="1" ht="18" customHeight="1" x14ac:dyDescent="0.25">
      <c r="A119" s="265"/>
      <c r="B119" s="86"/>
      <c r="C119" s="86"/>
      <c r="D119" s="283"/>
      <c r="E119" s="1684"/>
      <c r="F119" s="1664"/>
      <c r="G119" s="1665">
        <f t="shared" si="63"/>
        <v>0</v>
      </c>
      <c r="H119" s="97"/>
      <c r="I119" s="211">
        <f t="shared" si="64"/>
        <v>0</v>
      </c>
      <c r="J119" s="438">
        <f t="shared" si="60"/>
        <v>0</v>
      </c>
      <c r="K119" s="214">
        <f t="shared" si="61"/>
        <v>0</v>
      </c>
      <c r="L119" s="429"/>
      <c r="M119" s="156"/>
      <c r="N119" s="98"/>
      <c r="O119" s="98"/>
      <c r="P119" s="96">
        <f t="shared" si="65"/>
        <v>0</v>
      </c>
      <c r="Q119" s="98"/>
      <c r="R119" s="98"/>
      <c r="S119" s="98"/>
      <c r="T119" s="96">
        <f t="shared" si="66"/>
        <v>0</v>
      </c>
      <c r="U119" s="98"/>
      <c r="V119" s="98"/>
      <c r="W119" s="98"/>
      <c r="X119" s="96">
        <f t="shared" si="67"/>
        <v>0</v>
      </c>
      <c r="Y119" s="98"/>
      <c r="Z119" s="98"/>
      <c r="AA119" s="98"/>
      <c r="AB119" s="419">
        <f t="shared" si="68"/>
        <v>0</v>
      </c>
      <c r="AC119" s="16"/>
      <c r="AD119" s="265"/>
      <c r="AE119" s="86"/>
      <c r="AF119" s="86"/>
      <c r="AG119" s="464">
        <f t="shared" si="69"/>
        <v>0</v>
      </c>
      <c r="AH119" s="98" t="s">
        <v>43</v>
      </c>
      <c r="AI119" s="98" t="s">
        <v>43</v>
      </c>
      <c r="AJ119" s="98" t="s">
        <v>43</v>
      </c>
      <c r="AK119" s="98" t="s">
        <v>43</v>
      </c>
      <c r="AL119" s="98" t="s">
        <v>43</v>
      </c>
      <c r="AM119" s="98" t="s">
        <v>43</v>
      </c>
      <c r="AN119" s="98" t="s">
        <v>43</v>
      </c>
      <c r="AO119" s="98" t="s">
        <v>43</v>
      </c>
      <c r="AP119" s="98" t="s">
        <v>43</v>
      </c>
      <c r="AQ119" s="98" t="s">
        <v>43</v>
      </c>
      <c r="AR119" s="98" t="s">
        <v>43</v>
      </c>
      <c r="AS119" s="474" t="s">
        <v>43</v>
      </c>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row>
    <row r="120" spans="1:179" s="15" customFormat="1" ht="31.5" customHeight="1" x14ac:dyDescent="0.25">
      <c r="A120" s="63" t="s">
        <v>70</v>
      </c>
      <c r="B120" s="53"/>
      <c r="C120" s="53">
        <v>947</v>
      </c>
      <c r="D120" s="547" t="s">
        <v>1804</v>
      </c>
      <c r="E120" s="1661">
        <f>SUM(E121:E147)</f>
        <v>0</v>
      </c>
      <c r="F120" s="1661">
        <f>SUM(F121:F147)</f>
        <v>189700</v>
      </c>
      <c r="G120" s="1661">
        <f>SUM(G121:G147)</f>
        <v>189700</v>
      </c>
      <c r="H120" s="50">
        <f>SUM(H121:H147)</f>
        <v>0</v>
      </c>
      <c r="I120" s="187">
        <f t="shared" ref="I120:AB120" si="70">SUM(I121:I147)</f>
        <v>189700</v>
      </c>
      <c r="J120" s="439">
        <f t="shared" si="60"/>
        <v>189700</v>
      </c>
      <c r="K120" s="45">
        <f t="shared" si="61"/>
        <v>0</v>
      </c>
      <c r="L120" s="45">
        <f t="shared" si="70"/>
        <v>0</v>
      </c>
      <c r="M120" s="137">
        <f t="shared" si="70"/>
        <v>0</v>
      </c>
      <c r="N120" s="20">
        <f t="shared" si="70"/>
        <v>0</v>
      </c>
      <c r="O120" s="45">
        <f t="shared" si="70"/>
        <v>0</v>
      </c>
      <c r="P120" s="45">
        <f t="shared" si="70"/>
        <v>0</v>
      </c>
      <c r="Q120" s="45">
        <f t="shared" si="70"/>
        <v>0</v>
      </c>
      <c r="R120" s="45">
        <f t="shared" si="70"/>
        <v>0</v>
      </c>
      <c r="S120" s="45">
        <f t="shared" si="70"/>
        <v>0</v>
      </c>
      <c r="T120" s="45">
        <f t="shared" si="70"/>
        <v>0</v>
      </c>
      <c r="U120" s="45">
        <f t="shared" si="70"/>
        <v>0</v>
      </c>
      <c r="V120" s="45">
        <f t="shared" si="70"/>
        <v>0</v>
      </c>
      <c r="W120" s="45">
        <f t="shared" si="70"/>
        <v>0</v>
      </c>
      <c r="X120" s="45">
        <f t="shared" si="70"/>
        <v>0</v>
      </c>
      <c r="Y120" s="45">
        <f t="shared" si="70"/>
        <v>0</v>
      </c>
      <c r="Z120" s="45">
        <f t="shared" si="70"/>
        <v>0</v>
      </c>
      <c r="AA120" s="45">
        <f t="shared" si="70"/>
        <v>0</v>
      </c>
      <c r="AB120" s="420">
        <f t="shared" si="70"/>
        <v>0</v>
      </c>
      <c r="AC120" s="16"/>
      <c r="AD120" s="63" t="s">
        <v>70</v>
      </c>
      <c r="AE120" s="53"/>
      <c r="AF120" s="53">
        <v>947</v>
      </c>
      <c r="AG120" s="1638">
        <f>SUM(AG121:AG147)</f>
        <v>189700</v>
      </c>
      <c r="AH120" s="20" t="s">
        <v>43</v>
      </c>
      <c r="AI120" s="20" t="s">
        <v>43</v>
      </c>
      <c r="AJ120" s="20" t="s">
        <v>43</v>
      </c>
      <c r="AK120" s="20" t="s">
        <v>43</v>
      </c>
      <c r="AL120" s="20" t="s">
        <v>43</v>
      </c>
      <c r="AM120" s="20" t="s">
        <v>43</v>
      </c>
      <c r="AN120" s="20" t="s">
        <v>43</v>
      </c>
      <c r="AO120" s="20" t="s">
        <v>43</v>
      </c>
      <c r="AP120" s="20" t="s">
        <v>43</v>
      </c>
      <c r="AQ120" s="20" t="s">
        <v>43</v>
      </c>
      <c r="AR120" s="20" t="s">
        <v>43</v>
      </c>
      <c r="AS120" s="474" t="s">
        <v>43</v>
      </c>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row>
    <row r="121" spans="1:179" s="16" customFormat="1" ht="49.5" customHeight="1" x14ac:dyDescent="0.25">
      <c r="A121" s="77" t="s">
        <v>364</v>
      </c>
      <c r="B121" s="70"/>
      <c r="C121" s="70"/>
      <c r="D121" s="283"/>
      <c r="E121" s="1684"/>
      <c r="F121" s="1665">
        <f>'225 сод.имущ.(947)+ КБ(942,947)'!H9</f>
        <v>99700</v>
      </c>
      <c r="G121" s="1665">
        <f>F121</f>
        <v>99700</v>
      </c>
      <c r="H121" s="97"/>
      <c r="I121" s="211">
        <f t="shared" ref="I121:I147" si="71">G121-H121</f>
        <v>99700</v>
      </c>
      <c r="J121" s="438">
        <f t="shared" si="60"/>
        <v>99700</v>
      </c>
      <c r="K121" s="214">
        <f t="shared" si="61"/>
        <v>0</v>
      </c>
      <c r="L121" s="429"/>
      <c r="M121" s="156"/>
      <c r="N121" s="98"/>
      <c r="O121" s="98"/>
      <c r="P121" s="96">
        <f t="shared" si="40"/>
        <v>0</v>
      </c>
      <c r="Q121" s="98"/>
      <c r="R121" s="98"/>
      <c r="S121" s="98"/>
      <c r="T121" s="96">
        <f t="shared" si="41"/>
        <v>0</v>
      </c>
      <c r="U121" s="98"/>
      <c r="V121" s="98"/>
      <c r="W121" s="98"/>
      <c r="X121" s="96">
        <f t="shared" si="42"/>
        <v>0</v>
      </c>
      <c r="Y121" s="98"/>
      <c r="Z121" s="98"/>
      <c r="AA121" s="98"/>
      <c r="AB121" s="419">
        <f t="shared" si="43"/>
        <v>0</v>
      </c>
      <c r="AD121" s="77" t="s">
        <v>364</v>
      </c>
      <c r="AE121" s="70"/>
      <c r="AF121" s="70"/>
      <c r="AG121" s="464">
        <f t="shared" ref="AG121:AG147" si="72">F121</f>
        <v>99700</v>
      </c>
      <c r="AH121" s="70" t="s">
        <v>43</v>
      </c>
      <c r="AI121" s="70" t="s">
        <v>43</v>
      </c>
      <c r="AJ121" s="70" t="s">
        <v>43</v>
      </c>
      <c r="AK121" s="70" t="s">
        <v>43</v>
      </c>
      <c r="AL121" s="70" t="s">
        <v>43</v>
      </c>
      <c r="AM121" s="70" t="s">
        <v>43</v>
      </c>
      <c r="AN121" s="70" t="s">
        <v>43</v>
      </c>
      <c r="AO121" s="70" t="s">
        <v>43</v>
      </c>
      <c r="AP121" s="70" t="s">
        <v>43</v>
      </c>
      <c r="AQ121" s="70" t="s">
        <v>43</v>
      </c>
      <c r="AR121" s="70" t="s">
        <v>43</v>
      </c>
      <c r="AS121" s="474" t="s">
        <v>43</v>
      </c>
    </row>
    <row r="122" spans="1:179" s="16" customFormat="1" ht="22.5" customHeight="1" x14ac:dyDescent="0.25">
      <c r="A122" s="77" t="s">
        <v>365</v>
      </c>
      <c r="B122" s="70"/>
      <c r="C122" s="70"/>
      <c r="D122" s="283"/>
      <c r="E122" s="1684"/>
      <c r="F122" s="1665">
        <f>'225 сод.имущ.(947)+ КБ(942,947)'!H13</f>
        <v>0</v>
      </c>
      <c r="G122" s="1665">
        <f t="shared" ref="G122:G147" si="73">F122</f>
        <v>0</v>
      </c>
      <c r="H122" s="97"/>
      <c r="I122" s="211">
        <f t="shared" si="71"/>
        <v>0</v>
      </c>
      <c r="J122" s="438">
        <f t="shared" si="60"/>
        <v>0</v>
      </c>
      <c r="K122" s="214">
        <f t="shared" si="61"/>
        <v>0</v>
      </c>
      <c r="L122" s="429"/>
      <c r="M122" s="156"/>
      <c r="N122" s="98"/>
      <c r="O122" s="98"/>
      <c r="P122" s="96">
        <f t="shared" si="40"/>
        <v>0</v>
      </c>
      <c r="Q122" s="98"/>
      <c r="R122" s="98"/>
      <c r="S122" s="98"/>
      <c r="T122" s="96">
        <f t="shared" si="41"/>
        <v>0</v>
      </c>
      <c r="U122" s="98"/>
      <c r="V122" s="98"/>
      <c r="W122" s="98"/>
      <c r="X122" s="96">
        <f t="shared" si="42"/>
        <v>0</v>
      </c>
      <c r="Y122" s="98"/>
      <c r="Z122" s="98"/>
      <c r="AA122" s="98"/>
      <c r="AB122" s="419">
        <f t="shared" si="43"/>
        <v>0</v>
      </c>
      <c r="AD122" s="77" t="s">
        <v>365</v>
      </c>
      <c r="AE122" s="70"/>
      <c r="AF122" s="70"/>
      <c r="AG122" s="464">
        <f t="shared" si="72"/>
        <v>0</v>
      </c>
      <c r="AH122" s="1632"/>
      <c r="AI122" s="1632"/>
      <c r="AJ122" s="1632"/>
      <c r="AK122" s="1632"/>
      <c r="AL122" s="1632"/>
      <c r="AM122" s="1632"/>
      <c r="AN122" s="1632"/>
      <c r="AO122" s="1632"/>
      <c r="AP122" s="1632"/>
      <c r="AQ122" s="1632"/>
      <c r="AR122" s="1632"/>
      <c r="AS122" s="474">
        <f t="shared" ref="AS122:AS138" si="74">AG122-AH122-AI122-AJ122-AK122-AL122-AM122-AN122-AO122-AP122-AQ122-AR122</f>
        <v>0</v>
      </c>
    </row>
    <row r="123" spans="1:179" s="16" customFormat="1" ht="22.5" customHeight="1" x14ac:dyDescent="0.25">
      <c r="A123" s="77" t="s">
        <v>366</v>
      </c>
      <c r="B123" s="70"/>
      <c r="C123" s="70"/>
      <c r="D123" s="283"/>
      <c r="E123" s="1684"/>
      <c r="F123" s="1665">
        <f>'225 сод.имущ.(947)+ КБ(942,947)'!H46</f>
        <v>0</v>
      </c>
      <c r="G123" s="1665">
        <f t="shared" si="73"/>
        <v>0</v>
      </c>
      <c r="H123" s="97"/>
      <c r="I123" s="211">
        <f t="shared" si="71"/>
        <v>0</v>
      </c>
      <c r="J123" s="438">
        <f t="shared" si="60"/>
        <v>0</v>
      </c>
      <c r="K123" s="214">
        <f t="shared" si="61"/>
        <v>0</v>
      </c>
      <c r="L123" s="429"/>
      <c r="M123" s="156"/>
      <c r="N123" s="98"/>
      <c r="O123" s="98"/>
      <c r="P123" s="96">
        <f t="shared" si="40"/>
        <v>0</v>
      </c>
      <c r="Q123" s="98"/>
      <c r="R123" s="98"/>
      <c r="S123" s="98"/>
      <c r="T123" s="96">
        <f t="shared" si="41"/>
        <v>0</v>
      </c>
      <c r="U123" s="98"/>
      <c r="V123" s="98"/>
      <c r="W123" s="98"/>
      <c r="X123" s="96">
        <f t="shared" si="42"/>
        <v>0</v>
      </c>
      <c r="Y123" s="98"/>
      <c r="Z123" s="98"/>
      <c r="AA123" s="98"/>
      <c r="AB123" s="419">
        <f t="shared" si="43"/>
        <v>0</v>
      </c>
      <c r="AD123" s="77" t="s">
        <v>366</v>
      </c>
      <c r="AE123" s="70"/>
      <c r="AF123" s="70"/>
      <c r="AG123" s="464">
        <f t="shared" si="72"/>
        <v>0</v>
      </c>
      <c r="AH123" s="1632"/>
      <c r="AI123" s="1632"/>
      <c r="AJ123" s="1632"/>
      <c r="AK123" s="1632"/>
      <c r="AL123" s="1632"/>
      <c r="AM123" s="1632"/>
      <c r="AN123" s="1632"/>
      <c r="AO123" s="1632"/>
      <c r="AP123" s="1632"/>
      <c r="AQ123" s="1632"/>
      <c r="AR123" s="1632"/>
      <c r="AS123" s="474">
        <f t="shared" si="74"/>
        <v>0</v>
      </c>
    </row>
    <row r="124" spans="1:179" s="16" customFormat="1" ht="22.5" customHeight="1" x14ac:dyDescent="0.25">
      <c r="A124" s="77" t="s">
        <v>367</v>
      </c>
      <c r="B124" s="70"/>
      <c r="C124" s="70"/>
      <c r="D124" s="283"/>
      <c r="E124" s="1684"/>
      <c r="F124" s="1665">
        <f>'225 сод.имущ.(947)+ КБ(942,947)'!H58</f>
        <v>0</v>
      </c>
      <c r="G124" s="1665">
        <f t="shared" si="73"/>
        <v>0</v>
      </c>
      <c r="H124" s="97"/>
      <c r="I124" s="211">
        <f t="shared" si="71"/>
        <v>0</v>
      </c>
      <c r="J124" s="438">
        <f t="shared" si="60"/>
        <v>0</v>
      </c>
      <c r="K124" s="214">
        <f t="shared" si="61"/>
        <v>0</v>
      </c>
      <c r="L124" s="429"/>
      <c r="M124" s="156"/>
      <c r="N124" s="98"/>
      <c r="O124" s="98"/>
      <c r="P124" s="96">
        <f t="shared" si="40"/>
        <v>0</v>
      </c>
      <c r="Q124" s="98"/>
      <c r="R124" s="98"/>
      <c r="S124" s="98"/>
      <c r="T124" s="96">
        <f t="shared" si="41"/>
        <v>0</v>
      </c>
      <c r="U124" s="98"/>
      <c r="V124" s="98"/>
      <c r="W124" s="98"/>
      <c r="X124" s="96">
        <f t="shared" si="42"/>
        <v>0</v>
      </c>
      <c r="Y124" s="98"/>
      <c r="Z124" s="98"/>
      <c r="AA124" s="98"/>
      <c r="AB124" s="419">
        <f t="shared" si="43"/>
        <v>0</v>
      </c>
      <c r="AD124" s="77" t="s">
        <v>367</v>
      </c>
      <c r="AE124" s="465"/>
      <c r="AF124" s="70"/>
      <c r="AG124" s="464">
        <f t="shared" si="72"/>
        <v>0</v>
      </c>
      <c r="AH124" s="1632"/>
      <c r="AI124" s="1632"/>
      <c r="AJ124" s="1632"/>
      <c r="AK124" s="1632"/>
      <c r="AL124" s="1632"/>
      <c r="AM124" s="1632"/>
      <c r="AN124" s="1632"/>
      <c r="AO124" s="1632"/>
      <c r="AP124" s="1632"/>
      <c r="AQ124" s="1632"/>
      <c r="AR124" s="1632"/>
      <c r="AS124" s="474">
        <f t="shared" si="74"/>
        <v>0</v>
      </c>
    </row>
    <row r="125" spans="1:179" s="16" customFormat="1" ht="34.5" customHeight="1" x14ac:dyDescent="0.25">
      <c r="A125" s="77" t="s">
        <v>341</v>
      </c>
      <c r="B125" s="70"/>
      <c r="C125" s="70"/>
      <c r="D125" s="283"/>
      <c r="E125" s="1684"/>
      <c r="F125" s="1665">
        <f>'225 сод.имущ.(947)+ КБ(942,947)'!H63</f>
        <v>0</v>
      </c>
      <c r="G125" s="1665">
        <f t="shared" si="73"/>
        <v>0</v>
      </c>
      <c r="H125" s="97"/>
      <c r="I125" s="211">
        <f t="shared" si="71"/>
        <v>0</v>
      </c>
      <c r="J125" s="438">
        <f t="shared" si="60"/>
        <v>0</v>
      </c>
      <c r="K125" s="214">
        <f t="shared" si="61"/>
        <v>0</v>
      </c>
      <c r="L125" s="429"/>
      <c r="M125" s="156"/>
      <c r="N125" s="98"/>
      <c r="O125" s="98"/>
      <c r="P125" s="96">
        <f t="shared" si="40"/>
        <v>0</v>
      </c>
      <c r="Q125" s="98"/>
      <c r="R125" s="98"/>
      <c r="S125" s="98"/>
      <c r="T125" s="96">
        <f t="shared" si="41"/>
        <v>0</v>
      </c>
      <c r="U125" s="98"/>
      <c r="V125" s="98"/>
      <c r="W125" s="98"/>
      <c r="X125" s="96">
        <f t="shared" si="42"/>
        <v>0</v>
      </c>
      <c r="Y125" s="98"/>
      <c r="Z125" s="98"/>
      <c r="AA125" s="98"/>
      <c r="AB125" s="419">
        <f t="shared" si="43"/>
        <v>0</v>
      </c>
      <c r="AD125" s="77" t="s">
        <v>341</v>
      </c>
      <c r="AE125" s="70"/>
      <c r="AF125" s="70"/>
      <c r="AG125" s="464">
        <f t="shared" si="72"/>
        <v>0</v>
      </c>
      <c r="AH125" s="1632"/>
      <c r="AI125" s="1632"/>
      <c r="AJ125" s="1632"/>
      <c r="AK125" s="1632"/>
      <c r="AL125" s="1632"/>
      <c r="AM125" s="1632"/>
      <c r="AN125" s="1632"/>
      <c r="AO125" s="1632"/>
      <c r="AP125" s="1632"/>
      <c r="AQ125" s="1632"/>
      <c r="AR125" s="1632"/>
      <c r="AS125" s="474">
        <f t="shared" si="74"/>
        <v>0</v>
      </c>
    </row>
    <row r="126" spans="1:179" s="16" customFormat="1" ht="24" customHeight="1" x14ac:dyDescent="0.25">
      <c r="A126" s="77" t="s">
        <v>342</v>
      </c>
      <c r="B126" s="70"/>
      <c r="C126" s="70"/>
      <c r="D126" s="283"/>
      <c r="E126" s="1684"/>
      <c r="F126" s="1665">
        <f>'225 сод.имущ.(947)+ КБ(942,947)'!H64</f>
        <v>5000</v>
      </c>
      <c r="G126" s="1665">
        <f t="shared" si="73"/>
        <v>5000</v>
      </c>
      <c r="H126" s="97"/>
      <c r="I126" s="211">
        <f t="shared" si="71"/>
        <v>5000</v>
      </c>
      <c r="J126" s="438">
        <f t="shared" si="60"/>
        <v>5000</v>
      </c>
      <c r="K126" s="214">
        <f t="shared" si="61"/>
        <v>0</v>
      </c>
      <c r="L126" s="429"/>
      <c r="M126" s="156"/>
      <c r="N126" s="98"/>
      <c r="O126" s="98"/>
      <c r="P126" s="96">
        <f t="shared" si="40"/>
        <v>0</v>
      </c>
      <c r="Q126" s="98"/>
      <c r="R126" s="98"/>
      <c r="S126" s="98"/>
      <c r="T126" s="96">
        <f t="shared" si="41"/>
        <v>0</v>
      </c>
      <c r="U126" s="98"/>
      <c r="V126" s="98"/>
      <c r="W126" s="98"/>
      <c r="X126" s="96">
        <f t="shared" si="42"/>
        <v>0</v>
      </c>
      <c r="Y126" s="98"/>
      <c r="Z126" s="98"/>
      <c r="AA126" s="98"/>
      <c r="AB126" s="419">
        <f t="shared" si="43"/>
        <v>0</v>
      </c>
      <c r="AD126" s="77" t="s">
        <v>342</v>
      </c>
      <c r="AE126" s="70"/>
      <c r="AF126" s="70"/>
      <c r="AG126" s="464">
        <f t="shared" si="72"/>
        <v>5000</v>
      </c>
      <c r="AH126" s="1632"/>
      <c r="AI126" s="1632"/>
      <c r="AJ126" s="1632"/>
      <c r="AK126" s="1632"/>
      <c r="AL126" s="1632"/>
      <c r="AM126" s="1632">
        <v>5000</v>
      </c>
      <c r="AN126" s="1632"/>
      <c r="AO126" s="1632"/>
      <c r="AP126" s="1632"/>
      <c r="AQ126" s="1632"/>
      <c r="AR126" s="1632"/>
      <c r="AS126" s="474">
        <f t="shared" si="74"/>
        <v>0</v>
      </c>
    </row>
    <row r="127" spans="1:179" s="16" customFormat="1" ht="32.25" customHeight="1" x14ac:dyDescent="0.25">
      <c r="A127" s="77" t="s">
        <v>71</v>
      </c>
      <c r="B127" s="70"/>
      <c r="C127" s="70"/>
      <c r="D127" s="283"/>
      <c r="E127" s="1684"/>
      <c r="F127" s="1665">
        <f>'225 сод.имущ.(947)+ КБ(942,947)'!H65</f>
        <v>30000</v>
      </c>
      <c r="G127" s="1665">
        <f t="shared" si="73"/>
        <v>30000</v>
      </c>
      <c r="H127" s="97"/>
      <c r="I127" s="211">
        <f t="shared" si="71"/>
        <v>30000</v>
      </c>
      <c r="J127" s="438">
        <f t="shared" si="60"/>
        <v>30000</v>
      </c>
      <c r="K127" s="214">
        <f t="shared" si="61"/>
        <v>0</v>
      </c>
      <c r="L127" s="429"/>
      <c r="M127" s="156"/>
      <c r="N127" s="98"/>
      <c r="O127" s="98"/>
      <c r="P127" s="96">
        <f t="shared" si="40"/>
        <v>0</v>
      </c>
      <c r="Q127" s="98"/>
      <c r="R127" s="98"/>
      <c r="S127" s="98"/>
      <c r="T127" s="96">
        <f t="shared" si="41"/>
        <v>0</v>
      </c>
      <c r="U127" s="98"/>
      <c r="V127" s="98"/>
      <c r="W127" s="98"/>
      <c r="X127" s="96">
        <f t="shared" si="42"/>
        <v>0</v>
      </c>
      <c r="Y127" s="98"/>
      <c r="Z127" s="98"/>
      <c r="AA127" s="98"/>
      <c r="AB127" s="419">
        <f t="shared" si="43"/>
        <v>0</v>
      </c>
      <c r="AD127" s="77" t="s">
        <v>71</v>
      </c>
      <c r="AE127" s="70"/>
      <c r="AF127" s="70"/>
      <c r="AG127" s="464">
        <f t="shared" si="72"/>
        <v>30000</v>
      </c>
      <c r="AH127" s="70" t="s">
        <v>43</v>
      </c>
      <c r="AI127" s="70" t="s">
        <v>43</v>
      </c>
      <c r="AJ127" s="70" t="s">
        <v>43</v>
      </c>
      <c r="AK127" s="70" t="s">
        <v>43</v>
      </c>
      <c r="AL127" s="70" t="s">
        <v>43</v>
      </c>
      <c r="AM127" s="70" t="s">
        <v>43</v>
      </c>
      <c r="AN127" s="70" t="s">
        <v>43</v>
      </c>
      <c r="AO127" s="70" t="s">
        <v>43</v>
      </c>
      <c r="AP127" s="70" t="s">
        <v>43</v>
      </c>
      <c r="AQ127" s="70" t="s">
        <v>43</v>
      </c>
      <c r="AR127" s="70" t="s">
        <v>43</v>
      </c>
      <c r="AS127" s="474" t="s">
        <v>43</v>
      </c>
    </row>
    <row r="128" spans="1:179" s="16" customFormat="1" ht="33.75" customHeight="1" x14ac:dyDescent="0.25">
      <c r="A128" s="77" t="s">
        <v>345</v>
      </c>
      <c r="B128" s="70"/>
      <c r="C128" s="70"/>
      <c r="D128" s="283"/>
      <c r="E128" s="1684"/>
      <c r="F128" s="1665">
        <f>'225 сод.имущ.(947)+ КБ(942,947)'!H66</f>
        <v>0</v>
      </c>
      <c r="G128" s="1665">
        <f t="shared" si="73"/>
        <v>0</v>
      </c>
      <c r="H128" s="97"/>
      <c r="I128" s="211">
        <f t="shared" si="71"/>
        <v>0</v>
      </c>
      <c r="J128" s="438">
        <f t="shared" si="60"/>
        <v>0</v>
      </c>
      <c r="K128" s="214">
        <f t="shared" si="61"/>
        <v>0</v>
      </c>
      <c r="L128" s="429"/>
      <c r="M128" s="156"/>
      <c r="N128" s="98"/>
      <c r="O128" s="98"/>
      <c r="P128" s="96">
        <f t="shared" si="40"/>
        <v>0</v>
      </c>
      <c r="Q128" s="98"/>
      <c r="R128" s="98"/>
      <c r="S128" s="98"/>
      <c r="T128" s="96">
        <f t="shared" si="41"/>
        <v>0</v>
      </c>
      <c r="U128" s="98"/>
      <c r="V128" s="98"/>
      <c r="W128" s="98"/>
      <c r="X128" s="96">
        <f t="shared" si="42"/>
        <v>0</v>
      </c>
      <c r="Y128" s="98"/>
      <c r="Z128" s="98"/>
      <c r="AA128" s="98"/>
      <c r="AB128" s="419">
        <f t="shared" si="43"/>
        <v>0</v>
      </c>
      <c r="AD128" s="77" t="s">
        <v>345</v>
      </c>
      <c r="AE128" s="70"/>
      <c r="AF128" s="70"/>
      <c r="AG128" s="464">
        <f t="shared" si="72"/>
        <v>0</v>
      </c>
      <c r="AH128" s="1632"/>
      <c r="AI128" s="1632"/>
      <c r="AJ128" s="1632"/>
      <c r="AK128" s="1632"/>
      <c r="AL128" s="1632"/>
      <c r="AM128" s="1632"/>
      <c r="AN128" s="1632"/>
      <c r="AO128" s="1632"/>
      <c r="AP128" s="1632"/>
      <c r="AQ128" s="1632"/>
      <c r="AR128" s="1632"/>
      <c r="AS128" s="474">
        <f t="shared" si="74"/>
        <v>0</v>
      </c>
    </row>
    <row r="129" spans="1:45" s="16" customFormat="1" ht="22.5" customHeight="1" x14ac:dyDescent="0.25">
      <c r="A129" s="77" t="s">
        <v>346</v>
      </c>
      <c r="B129" s="70"/>
      <c r="C129" s="70"/>
      <c r="D129" s="283"/>
      <c r="E129" s="1684"/>
      <c r="F129" s="1665">
        <f>'225 сод.имущ.(947)+ КБ(942,947)'!H67</f>
        <v>0</v>
      </c>
      <c r="G129" s="1665">
        <f t="shared" si="73"/>
        <v>0</v>
      </c>
      <c r="H129" s="97"/>
      <c r="I129" s="211">
        <f t="shared" si="71"/>
        <v>0</v>
      </c>
      <c r="J129" s="438">
        <f t="shared" si="60"/>
        <v>0</v>
      </c>
      <c r="K129" s="214">
        <f t="shared" si="61"/>
        <v>0</v>
      </c>
      <c r="L129" s="429"/>
      <c r="M129" s="156"/>
      <c r="N129" s="98"/>
      <c r="O129" s="98"/>
      <c r="P129" s="96">
        <f t="shared" si="40"/>
        <v>0</v>
      </c>
      <c r="Q129" s="98"/>
      <c r="R129" s="98"/>
      <c r="S129" s="98"/>
      <c r="T129" s="96">
        <f t="shared" si="41"/>
        <v>0</v>
      </c>
      <c r="U129" s="98"/>
      <c r="V129" s="98"/>
      <c r="W129" s="98"/>
      <c r="X129" s="96">
        <f t="shared" si="42"/>
        <v>0</v>
      </c>
      <c r="Y129" s="98"/>
      <c r="Z129" s="98"/>
      <c r="AA129" s="98"/>
      <c r="AB129" s="419">
        <f t="shared" si="43"/>
        <v>0</v>
      </c>
      <c r="AD129" s="77" t="s">
        <v>346</v>
      </c>
      <c r="AE129" s="70"/>
      <c r="AF129" s="70"/>
      <c r="AG129" s="464">
        <f t="shared" si="72"/>
        <v>0</v>
      </c>
      <c r="AH129" s="1632"/>
      <c r="AI129" s="1632"/>
      <c r="AJ129" s="1632"/>
      <c r="AK129" s="1632"/>
      <c r="AL129" s="1632"/>
      <c r="AM129" s="1632"/>
      <c r="AN129" s="1632"/>
      <c r="AO129" s="1632"/>
      <c r="AP129" s="1632"/>
      <c r="AQ129" s="1632"/>
      <c r="AR129" s="1632"/>
      <c r="AS129" s="474">
        <f t="shared" si="74"/>
        <v>0</v>
      </c>
    </row>
    <row r="130" spans="1:45" s="16" customFormat="1" ht="22.5" customHeight="1" x14ac:dyDescent="0.25">
      <c r="A130" s="77" t="s">
        <v>857</v>
      </c>
      <c r="B130" s="70"/>
      <c r="C130" s="70"/>
      <c r="D130" s="283"/>
      <c r="E130" s="1684"/>
      <c r="F130" s="1665">
        <f>'225 сод.имущ.(947)+ КБ(942,947)'!H68</f>
        <v>0</v>
      </c>
      <c r="G130" s="1665">
        <f t="shared" si="73"/>
        <v>0</v>
      </c>
      <c r="H130" s="97"/>
      <c r="I130" s="211">
        <f t="shared" si="71"/>
        <v>0</v>
      </c>
      <c r="J130" s="438">
        <f t="shared" si="60"/>
        <v>0</v>
      </c>
      <c r="K130" s="214">
        <f t="shared" si="61"/>
        <v>0</v>
      </c>
      <c r="L130" s="429"/>
      <c r="M130" s="156"/>
      <c r="N130" s="98"/>
      <c r="O130" s="98"/>
      <c r="P130" s="96">
        <f t="shared" si="40"/>
        <v>0</v>
      </c>
      <c r="Q130" s="98"/>
      <c r="R130" s="98"/>
      <c r="S130" s="98"/>
      <c r="T130" s="96">
        <f t="shared" si="41"/>
        <v>0</v>
      </c>
      <c r="U130" s="98"/>
      <c r="V130" s="98"/>
      <c r="W130" s="98"/>
      <c r="X130" s="96">
        <f t="shared" si="42"/>
        <v>0</v>
      </c>
      <c r="Y130" s="98"/>
      <c r="Z130" s="98"/>
      <c r="AA130" s="98"/>
      <c r="AB130" s="419">
        <f t="shared" si="43"/>
        <v>0</v>
      </c>
      <c r="AD130" s="77" t="s">
        <v>857</v>
      </c>
      <c r="AE130" s="70"/>
      <c r="AF130" s="70"/>
      <c r="AG130" s="464">
        <f t="shared" si="72"/>
        <v>0</v>
      </c>
      <c r="AH130" s="1632"/>
      <c r="AI130" s="1632"/>
      <c r="AJ130" s="1632"/>
      <c r="AK130" s="1632"/>
      <c r="AL130" s="1632"/>
      <c r="AM130" s="1632"/>
      <c r="AN130" s="1632"/>
      <c r="AO130" s="1632"/>
      <c r="AP130" s="1632"/>
      <c r="AQ130" s="1632"/>
      <c r="AR130" s="1632"/>
      <c r="AS130" s="474">
        <f t="shared" si="74"/>
        <v>0</v>
      </c>
    </row>
    <row r="131" spans="1:45" s="16" customFormat="1" ht="33" customHeight="1" x14ac:dyDescent="0.25">
      <c r="A131" s="77" t="s">
        <v>989</v>
      </c>
      <c r="B131" s="70"/>
      <c r="C131" s="70"/>
      <c r="D131" s="283"/>
      <c r="E131" s="1684"/>
      <c r="F131" s="1665">
        <f>'225 сод.имущ.(947)+ КБ(942,947)'!H74</f>
        <v>0</v>
      </c>
      <c r="G131" s="1665">
        <f t="shared" si="73"/>
        <v>0</v>
      </c>
      <c r="H131" s="97"/>
      <c r="I131" s="211">
        <f t="shared" si="71"/>
        <v>0</v>
      </c>
      <c r="J131" s="438">
        <f t="shared" si="60"/>
        <v>0</v>
      </c>
      <c r="K131" s="214">
        <f t="shared" si="61"/>
        <v>0</v>
      </c>
      <c r="L131" s="429"/>
      <c r="M131" s="156"/>
      <c r="N131" s="98"/>
      <c r="O131" s="98"/>
      <c r="P131" s="96">
        <f t="shared" si="40"/>
        <v>0</v>
      </c>
      <c r="Q131" s="98"/>
      <c r="R131" s="98"/>
      <c r="S131" s="98"/>
      <c r="T131" s="96">
        <f t="shared" si="41"/>
        <v>0</v>
      </c>
      <c r="U131" s="98"/>
      <c r="V131" s="98"/>
      <c r="W131" s="98"/>
      <c r="X131" s="96">
        <f t="shared" si="42"/>
        <v>0</v>
      </c>
      <c r="Y131" s="98"/>
      <c r="Z131" s="98"/>
      <c r="AA131" s="98"/>
      <c r="AB131" s="419">
        <f t="shared" si="43"/>
        <v>0</v>
      </c>
      <c r="AD131" s="77" t="s">
        <v>989</v>
      </c>
      <c r="AE131" s="70"/>
      <c r="AF131" s="70"/>
      <c r="AG131" s="464">
        <f t="shared" si="72"/>
        <v>0</v>
      </c>
      <c r="AH131" s="1632"/>
      <c r="AI131" s="1632"/>
      <c r="AJ131" s="1632"/>
      <c r="AK131" s="1632"/>
      <c r="AL131" s="1632"/>
      <c r="AM131" s="1632"/>
      <c r="AN131" s="1632"/>
      <c r="AO131" s="1632"/>
      <c r="AP131" s="1632"/>
      <c r="AQ131" s="1632"/>
      <c r="AR131" s="1632"/>
      <c r="AS131" s="474">
        <f t="shared" si="74"/>
        <v>0</v>
      </c>
    </row>
    <row r="132" spans="1:45" s="16" customFormat="1" ht="46.5" customHeight="1" x14ac:dyDescent="0.25">
      <c r="A132" s="77" t="s">
        <v>353</v>
      </c>
      <c r="B132" s="70"/>
      <c r="C132" s="70"/>
      <c r="D132" s="283"/>
      <c r="E132" s="1684"/>
      <c r="F132" s="1665">
        <f>'225 сод.имущ.(947)+ КБ(942,947)'!H104</f>
        <v>0</v>
      </c>
      <c r="G132" s="1665">
        <f t="shared" si="73"/>
        <v>0</v>
      </c>
      <c r="H132" s="97"/>
      <c r="I132" s="211">
        <f t="shared" si="71"/>
        <v>0</v>
      </c>
      <c r="J132" s="438">
        <f t="shared" si="60"/>
        <v>0</v>
      </c>
      <c r="K132" s="214">
        <f t="shared" si="61"/>
        <v>0</v>
      </c>
      <c r="L132" s="429"/>
      <c r="M132" s="156"/>
      <c r="N132" s="98"/>
      <c r="O132" s="98"/>
      <c r="P132" s="96">
        <f t="shared" si="40"/>
        <v>0</v>
      </c>
      <c r="Q132" s="98"/>
      <c r="R132" s="98"/>
      <c r="S132" s="98"/>
      <c r="T132" s="96">
        <f t="shared" si="41"/>
        <v>0</v>
      </c>
      <c r="U132" s="98"/>
      <c r="V132" s="98"/>
      <c r="W132" s="98"/>
      <c r="X132" s="96">
        <f t="shared" si="42"/>
        <v>0</v>
      </c>
      <c r="Y132" s="98"/>
      <c r="Z132" s="98"/>
      <c r="AA132" s="98"/>
      <c r="AB132" s="419">
        <f t="shared" si="43"/>
        <v>0</v>
      </c>
      <c r="AD132" s="77" t="s">
        <v>353</v>
      </c>
      <c r="AE132" s="70"/>
      <c r="AF132" s="70"/>
      <c r="AG132" s="464">
        <f t="shared" si="72"/>
        <v>0</v>
      </c>
      <c r="AH132" s="1632"/>
      <c r="AI132" s="1632"/>
      <c r="AJ132" s="1632"/>
      <c r="AK132" s="1632"/>
      <c r="AL132" s="1632"/>
      <c r="AM132" s="1632"/>
      <c r="AN132" s="1632"/>
      <c r="AO132" s="1632"/>
      <c r="AP132" s="1632"/>
      <c r="AQ132" s="1632"/>
      <c r="AR132" s="1632"/>
      <c r="AS132" s="474">
        <f t="shared" si="74"/>
        <v>0</v>
      </c>
    </row>
    <row r="133" spans="1:45" s="16" customFormat="1" ht="65.25" customHeight="1" x14ac:dyDescent="0.25">
      <c r="A133" s="77" t="s">
        <v>528</v>
      </c>
      <c r="B133" s="70"/>
      <c r="C133" s="70"/>
      <c r="D133" s="283"/>
      <c r="E133" s="1684"/>
      <c r="F133" s="1665">
        <f>'225 сод.имущ.(947)+ КБ(942,947)'!H105</f>
        <v>20000</v>
      </c>
      <c r="G133" s="1665">
        <f t="shared" si="73"/>
        <v>20000</v>
      </c>
      <c r="H133" s="97"/>
      <c r="I133" s="211">
        <f t="shared" si="71"/>
        <v>20000</v>
      </c>
      <c r="J133" s="438">
        <f t="shared" si="60"/>
        <v>20000</v>
      </c>
      <c r="K133" s="214">
        <f t="shared" si="61"/>
        <v>0</v>
      </c>
      <c r="L133" s="429"/>
      <c r="M133" s="156"/>
      <c r="N133" s="98"/>
      <c r="O133" s="98"/>
      <c r="P133" s="96">
        <f t="shared" si="40"/>
        <v>0</v>
      </c>
      <c r="Q133" s="98"/>
      <c r="R133" s="98"/>
      <c r="S133" s="98"/>
      <c r="T133" s="96">
        <f t="shared" si="41"/>
        <v>0</v>
      </c>
      <c r="U133" s="98"/>
      <c r="V133" s="98"/>
      <c r="W133" s="98"/>
      <c r="X133" s="96">
        <f t="shared" si="42"/>
        <v>0</v>
      </c>
      <c r="Y133" s="98"/>
      <c r="Z133" s="98"/>
      <c r="AA133" s="98"/>
      <c r="AB133" s="419">
        <f t="shared" si="43"/>
        <v>0</v>
      </c>
      <c r="AD133" s="77" t="s">
        <v>528</v>
      </c>
      <c r="AE133" s="70"/>
      <c r="AF133" s="70"/>
      <c r="AG133" s="464">
        <f t="shared" si="72"/>
        <v>20000</v>
      </c>
      <c r="AH133" s="1632"/>
      <c r="AI133" s="1632"/>
      <c r="AJ133" s="1632">
        <v>10000</v>
      </c>
      <c r="AK133" s="1632"/>
      <c r="AL133" s="1632"/>
      <c r="AM133" s="1632"/>
      <c r="AN133" s="1632"/>
      <c r="AO133" s="1632">
        <v>10000</v>
      </c>
      <c r="AP133" s="1632"/>
      <c r="AQ133" s="1632"/>
      <c r="AR133" s="1632"/>
      <c r="AS133" s="474">
        <f t="shared" si="74"/>
        <v>0</v>
      </c>
    </row>
    <row r="134" spans="1:45" s="16" customFormat="1" ht="67.5" customHeight="1" x14ac:dyDescent="0.25">
      <c r="A134" s="77" t="s">
        <v>643</v>
      </c>
      <c r="B134" s="70"/>
      <c r="C134" s="70"/>
      <c r="D134" s="283"/>
      <c r="E134" s="1684"/>
      <c r="F134" s="1665">
        <f>'225 сод.имущ.(947)+ КБ(942,947)'!H106</f>
        <v>35000</v>
      </c>
      <c r="G134" s="1665">
        <f t="shared" si="73"/>
        <v>35000</v>
      </c>
      <c r="H134" s="97"/>
      <c r="I134" s="211">
        <f t="shared" si="71"/>
        <v>35000</v>
      </c>
      <c r="J134" s="438">
        <f t="shared" si="60"/>
        <v>35000</v>
      </c>
      <c r="K134" s="214">
        <f t="shared" si="61"/>
        <v>0</v>
      </c>
      <c r="L134" s="429"/>
      <c r="M134" s="156"/>
      <c r="N134" s="98"/>
      <c r="O134" s="98"/>
      <c r="P134" s="96">
        <f t="shared" si="40"/>
        <v>0</v>
      </c>
      <c r="Q134" s="98"/>
      <c r="R134" s="98"/>
      <c r="S134" s="98"/>
      <c r="T134" s="96">
        <f t="shared" si="41"/>
        <v>0</v>
      </c>
      <c r="U134" s="98"/>
      <c r="V134" s="98"/>
      <c r="W134" s="98"/>
      <c r="X134" s="96">
        <f t="shared" si="42"/>
        <v>0</v>
      </c>
      <c r="Y134" s="98"/>
      <c r="Z134" s="98"/>
      <c r="AA134" s="98"/>
      <c r="AB134" s="419">
        <f t="shared" si="43"/>
        <v>0</v>
      </c>
      <c r="AD134" s="77" t="s">
        <v>643</v>
      </c>
      <c r="AE134" s="70"/>
      <c r="AF134" s="70"/>
      <c r="AG134" s="464">
        <f t="shared" si="72"/>
        <v>35000</v>
      </c>
      <c r="AH134" s="1632"/>
      <c r="AI134" s="1632"/>
      <c r="AJ134" s="1632"/>
      <c r="AK134" s="1632">
        <v>10000</v>
      </c>
      <c r="AL134" s="1632"/>
      <c r="AM134" s="1632"/>
      <c r="AN134" s="1632">
        <v>10000</v>
      </c>
      <c r="AO134" s="1632"/>
      <c r="AP134" s="1632"/>
      <c r="AQ134" s="1632">
        <v>15000</v>
      </c>
      <c r="AR134" s="1632"/>
      <c r="AS134" s="474">
        <f t="shared" si="74"/>
        <v>0</v>
      </c>
    </row>
    <row r="135" spans="1:45" s="16" customFormat="1" ht="35.25" customHeight="1" outlineLevel="1" x14ac:dyDescent="0.25">
      <c r="A135" s="77" t="s">
        <v>355</v>
      </c>
      <c r="B135" s="70"/>
      <c r="C135" s="70"/>
      <c r="D135" s="283"/>
      <c r="E135" s="1684"/>
      <c r="F135" s="1665">
        <f>'225 сод.имущ.(947)+ КБ(942,947)'!H114</f>
        <v>0</v>
      </c>
      <c r="G135" s="1665">
        <f t="shared" si="73"/>
        <v>0</v>
      </c>
      <c r="H135" s="97"/>
      <c r="I135" s="211">
        <f t="shared" si="71"/>
        <v>0</v>
      </c>
      <c r="J135" s="438">
        <f t="shared" si="60"/>
        <v>0</v>
      </c>
      <c r="K135" s="214">
        <f t="shared" si="61"/>
        <v>0</v>
      </c>
      <c r="L135" s="429"/>
      <c r="M135" s="156"/>
      <c r="N135" s="98"/>
      <c r="O135" s="98"/>
      <c r="P135" s="96">
        <f t="shared" si="40"/>
        <v>0</v>
      </c>
      <c r="Q135" s="98"/>
      <c r="R135" s="98"/>
      <c r="S135" s="98"/>
      <c r="T135" s="96">
        <f t="shared" si="41"/>
        <v>0</v>
      </c>
      <c r="U135" s="98"/>
      <c r="V135" s="98"/>
      <c r="W135" s="98"/>
      <c r="X135" s="96">
        <f t="shared" si="42"/>
        <v>0</v>
      </c>
      <c r="Y135" s="98"/>
      <c r="Z135" s="98"/>
      <c r="AA135" s="98"/>
      <c r="AB135" s="419">
        <f t="shared" si="43"/>
        <v>0</v>
      </c>
      <c r="AD135" s="77" t="s">
        <v>355</v>
      </c>
      <c r="AE135" s="70"/>
      <c r="AF135" s="70"/>
      <c r="AG135" s="464">
        <f t="shared" si="72"/>
        <v>0</v>
      </c>
      <c r="AH135" s="1632"/>
      <c r="AI135" s="1632"/>
      <c r="AJ135" s="1632"/>
      <c r="AK135" s="1632"/>
      <c r="AL135" s="1632"/>
      <c r="AM135" s="1632"/>
      <c r="AN135" s="1632"/>
      <c r="AO135" s="1632"/>
      <c r="AP135" s="1632"/>
      <c r="AQ135" s="1632"/>
      <c r="AR135" s="1632"/>
      <c r="AS135" s="474">
        <f t="shared" si="74"/>
        <v>0</v>
      </c>
    </row>
    <row r="136" spans="1:45" s="16" customFormat="1" ht="24.75" customHeight="1" x14ac:dyDescent="0.25">
      <c r="A136" s="77" t="s">
        <v>354</v>
      </c>
      <c r="B136" s="70"/>
      <c r="C136" s="70"/>
      <c r="D136" s="283"/>
      <c r="E136" s="1684"/>
      <c r="F136" s="1665">
        <f>'225 сод.имущ.(947)+ КБ(942,947)'!H115</f>
        <v>0</v>
      </c>
      <c r="G136" s="1665">
        <f t="shared" si="73"/>
        <v>0</v>
      </c>
      <c r="H136" s="97"/>
      <c r="I136" s="211">
        <f t="shared" si="71"/>
        <v>0</v>
      </c>
      <c r="J136" s="438">
        <f t="shared" si="60"/>
        <v>0</v>
      </c>
      <c r="K136" s="214">
        <f t="shared" si="61"/>
        <v>0</v>
      </c>
      <c r="L136" s="429"/>
      <c r="M136" s="156"/>
      <c r="N136" s="98"/>
      <c r="O136" s="98"/>
      <c r="P136" s="96">
        <f t="shared" si="40"/>
        <v>0</v>
      </c>
      <c r="Q136" s="98"/>
      <c r="R136" s="98"/>
      <c r="S136" s="98"/>
      <c r="T136" s="96">
        <f t="shared" si="41"/>
        <v>0</v>
      </c>
      <c r="U136" s="98"/>
      <c r="V136" s="98"/>
      <c r="W136" s="98"/>
      <c r="X136" s="96">
        <f t="shared" si="42"/>
        <v>0</v>
      </c>
      <c r="Y136" s="98"/>
      <c r="Z136" s="98"/>
      <c r="AA136" s="98"/>
      <c r="AB136" s="419">
        <f t="shared" si="43"/>
        <v>0</v>
      </c>
      <c r="AD136" s="77" t="s">
        <v>354</v>
      </c>
      <c r="AE136" s="70"/>
      <c r="AF136" s="70"/>
      <c r="AG136" s="464">
        <f t="shared" si="72"/>
        <v>0</v>
      </c>
      <c r="AH136" s="70" t="s">
        <v>43</v>
      </c>
      <c r="AI136" s="70" t="s">
        <v>43</v>
      </c>
      <c r="AJ136" s="70" t="s">
        <v>43</v>
      </c>
      <c r="AK136" s="70" t="s">
        <v>43</v>
      </c>
      <c r="AL136" s="70" t="s">
        <v>43</v>
      </c>
      <c r="AM136" s="70" t="s">
        <v>43</v>
      </c>
      <c r="AN136" s="70" t="s">
        <v>43</v>
      </c>
      <c r="AO136" s="70" t="s">
        <v>43</v>
      </c>
      <c r="AP136" s="70" t="s">
        <v>43</v>
      </c>
      <c r="AQ136" s="70" t="s">
        <v>43</v>
      </c>
      <c r="AR136" s="70" t="s">
        <v>43</v>
      </c>
      <c r="AS136" s="474" t="s">
        <v>43</v>
      </c>
    </row>
    <row r="137" spans="1:45" s="16" customFormat="1" ht="70.5" customHeight="1" x14ac:dyDescent="0.25">
      <c r="A137" s="77" t="s">
        <v>1052</v>
      </c>
      <c r="B137" s="70"/>
      <c r="C137" s="70"/>
      <c r="D137" s="283"/>
      <c r="E137" s="1684"/>
      <c r="F137" s="1665">
        <f>'225 сод.имущ.(947)+ КБ(942,947)'!H116</f>
        <v>0</v>
      </c>
      <c r="G137" s="1665">
        <f t="shared" si="73"/>
        <v>0</v>
      </c>
      <c r="H137" s="97"/>
      <c r="I137" s="211">
        <f t="shared" si="71"/>
        <v>0</v>
      </c>
      <c r="J137" s="438">
        <f t="shared" si="60"/>
        <v>0</v>
      </c>
      <c r="K137" s="214">
        <f t="shared" si="61"/>
        <v>0</v>
      </c>
      <c r="L137" s="429"/>
      <c r="M137" s="156"/>
      <c r="N137" s="98"/>
      <c r="O137" s="98"/>
      <c r="P137" s="96">
        <f t="shared" si="40"/>
        <v>0</v>
      </c>
      <c r="Q137" s="98"/>
      <c r="R137" s="98"/>
      <c r="S137" s="98"/>
      <c r="T137" s="96">
        <f t="shared" si="41"/>
        <v>0</v>
      </c>
      <c r="U137" s="98"/>
      <c r="V137" s="98"/>
      <c r="W137" s="98"/>
      <c r="X137" s="96">
        <f t="shared" si="42"/>
        <v>0</v>
      </c>
      <c r="Y137" s="98"/>
      <c r="Z137" s="98"/>
      <c r="AA137" s="98"/>
      <c r="AB137" s="419">
        <f t="shared" si="43"/>
        <v>0</v>
      </c>
      <c r="AD137" s="77" t="s">
        <v>1055</v>
      </c>
      <c r="AE137" s="70"/>
      <c r="AF137" s="70"/>
      <c r="AG137" s="464">
        <f t="shared" si="72"/>
        <v>0</v>
      </c>
      <c r="AH137" s="1632"/>
      <c r="AI137" s="1632"/>
      <c r="AJ137" s="1632"/>
      <c r="AK137" s="1632"/>
      <c r="AL137" s="1632"/>
      <c r="AM137" s="1632"/>
      <c r="AN137" s="1632"/>
      <c r="AO137" s="1632"/>
      <c r="AP137" s="1632"/>
      <c r="AQ137" s="1632"/>
      <c r="AR137" s="1632"/>
      <c r="AS137" s="474">
        <f t="shared" si="74"/>
        <v>0</v>
      </c>
    </row>
    <row r="138" spans="1:45" s="16" customFormat="1" ht="88.5" customHeight="1" x14ac:dyDescent="0.25">
      <c r="A138" s="77" t="s">
        <v>1053</v>
      </c>
      <c r="B138" s="70"/>
      <c r="C138" s="70"/>
      <c r="D138" s="283"/>
      <c r="E138" s="1684"/>
      <c r="F138" s="1665">
        <f>'225 сод.имущ.(947)+ КБ(942,947)'!H117</f>
        <v>0</v>
      </c>
      <c r="G138" s="1665">
        <f>F138</f>
        <v>0</v>
      </c>
      <c r="H138" s="97"/>
      <c r="I138" s="211">
        <f t="shared" si="71"/>
        <v>0</v>
      </c>
      <c r="J138" s="438">
        <f t="shared" si="60"/>
        <v>0</v>
      </c>
      <c r="K138" s="214">
        <f t="shared" si="61"/>
        <v>0</v>
      </c>
      <c r="L138" s="429"/>
      <c r="M138" s="156"/>
      <c r="N138" s="98"/>
      <c r="O138" s="98"/>
      <c r="P138" s="96">
        <f t="shared" si="40"/>
        <v>0</v>
      </c>
      <c r="Q138" s="98"/>
      <c r="R138" s="98"/>
      <c r="S138" s="98"/>
      <c r="T138" s="96">
        <f t="shared" si="41"/>
        <v>0</v>
      </c>
      <c r="U138" s="98"/>
      <c r="V138" s="98"/>
      <c r="W138" s="98"/>
      <c r="X138" s="96">
        <f t="shared" si="42"/>
        <v>0</v>
      </c>
      <c r="Y138" s="98"/>
      <c r="Z138" s="98"/>
      <c r="AA138" s="98"/>
      <c r="AB138" s="419">
        <f t="shared" si="43"/>
        <v>0</v>
      </c>
      <c r="AD138" s="77" t="s">
        <v>1056</v>
      </c>
      <c r="AE138" s="70"/>
      <c r="AF138" s="70"/>
      <c r="AG138" s="464">
        <f t="shared" si="72"/>
        <v>0</v>
      </c>
      <c r="AH138" s="1632"/>
      <c r="AI138" s="1632"/>
      <c r="AJ138" s="1632"/>
      <c r="AK138" s="1632"/>
      <c r="AL138" s="1632"/>
      <c r="AM138" s="1632"/>
      <c r="AN138" s="1632"/>
      <c r="AO138" s="1632"/>
      <c r="AP138" s="1632"/>
      <c r="AQ138" s="1632"/>
      <c r="AR138" s="1632"/>
      <c r="AS138" s="474">
        <f t="shared" si="74"/>
        <v>0</v>
      </c>
    </row>
    <row r="139" spans="1:45" s="16" customFormat="1" ht="17.25" customHeight="1" x14ac:dyDescent="0.25">
      <c r="A139" s="77" t="s">
        <v>1644</v>
      </c>
      <c r="B139" s="70"/>
      <c r="C139" s="70"/>
      <c r="D139" s="283"/>
      <c r="E139" s="1684"/>
      <c r="F139" s="1665">
        <f>'225 сод.имущ.(947)+ КБ(942,947)'!H118</f>
        <v>0</v>
      </c>
      <c r="G139" s="1665">
        <f t="shared" si="73"/>
        <v>0</v>
      </c>
      <c r="H139" s="97"/>
      <c r="I139" s="211">
        <f t="shared" si="71"/>
        <v>0</v>
      </c>
      <c r="J139" s="438">
        <f t="shared" si="60"/>
        <v>0</v>
      </c>
      <c r="K139" s="214">
        <f t="shared" si="61"/>
        <v>0</v>
      </c>
      <c r="L139" s="429"/>
      <c r="M139" s="156"/>
      <c r="N139" s="98"/>
      <c r="O139" s="98"/>
      <c r="P139" s="96">
        <f t="shared" si="40"/>
        <v>0</v>
      </c>
      <c r="Q139" s="98"/>
      <c r="R139" s="98"/>
      <c r="S139" s="98"/>
      <c r="T139" s="96">
        <f t="shared" si="41"/>
        <v>0</v>
      </c>
      <c r="U139" s="98"/>
      <c r="V139" s="98"/>
      <c r="W139" s="98"/>
      <c r="X139" s="96">
        <f t="shared" si="42"/>
        <v>0</v>
      </c>
      <c r="Y139" s="98"/>
      <c r="Z139" s="98"/>
      <c r="AA139" s="98"/>
      <c r="AB139" s="419">
        <f t="shared" si="43"/>
        <v>0</v>
      </c>
      <c r="AD139" s="77" t="s">
        <v>1644</v>
      </c>
      <c r="AE139" s="70"/>
      <c r="AF139" s="70"/>
      <c r="AG139" s="464">
        <f t="shared" si="72"/>
        <v>0</v>
      </c>
      <c r="AH139" s="98" t="s">
        <v>43</v>
      </c>
      <c r="AI139" s="98" t="s">
        <v>43</v>
      </c>
      <c r="AJ139" s="98" t="s">
        <v>43</v>
      </c>
      <c r="AK139" s="98" t="s">
        <v>43</v>
      </c>
      <c r="AL139" s="98" t="s">
        <v>43</v>
      </c>
      <c r="AM139" s="98" t="s">
        <v>43</v>
      </c>
      <c r="AN139" s="98" t="s">
        <v>43</v>
      </c>
      <c r="AO139" s="98" t="s">
        <v>43</v>
      </c>
      <c r="AP139" s="98" t="s">
        <v>43</v>
      </c>
      <c r="AQ139" s="98" t="s">
        <v>43</v>
      </c>
      <c r="AR139" s="98" t="s">
        <v>43</v>
      </c>
      <c r="AS139" s="474" t="s">
        <v>43</v>
      </c>
    </row>
    <row r="140" spans="1:45" s="16" customFormat="1" ht="17.25" customHeight="1" x14ac:dyDescent="0.25">
      <c r="A140" s="77"/>
      <c r="B140" s="70"/>
      <c r="C140" s="70"/>
      <c r="D140" s="283"/>
      <c r="E140" s="1684"/>
      <c r="F140" s="1665"/>
      <c r="G140" s="1665">
        <f t="shared" si="73"/>
        <v>0</v>
      </c>
      <c r="H140" s="97"/>
      <c r="I140" s="211">
        <f t="shared" si="71"/>
        <v>0</v>
      </c>
      <c r="J140" s="438">
        <f t="shared" si="60"/>
        <v>0</v>
      </c>
      <c r="K140" s="214">
        <f t="shared" si="61"/>
        <v>0</v>
      </c>
      <c r="L140" s="429"/>
      <c r="M140" s="156"/>
      <c r="N140" s="98"/>
      <c r="O140" s="98"/>
      <c r="P140" s="96">
        <f t="shared" si="40"/>
        <v>0</v>
      </c>
      <c r="Q140" s="98"/>
      <c r="R140" s="98"/>
      <c r="S140" s="98"/>
      <c r="T140" s="96">
        <f t="shared" si="41"/>
        <v>0</v>
      </c>
      <c r="U140" s="98"/>
      <c r="V140" s="98"/>
      <c r="W140" s="98"/>
      <c r="X140" s="96">
        <f t="shared" si="42"/>
        <v>0</v>
      </c>
      <c r="Y140" s="98"/>
      <c r="Z140" s="98"/>
      <c r="AA140" s="98"/>
      <c r="AB140" s="419">
        <f t="shared" si="43"/>
        <v>0</v>
      </c>
      <c r="AD140" s="77"/>
      <c r="AE140" s="70"/>
      <c r="AF140" s="70"/>
      <c r="AG140" s="464">
        <f t="shared" si="72"/>
        <v>0</v>
      </c>
      <c r="AH140" s="98" t="s">
        <v>43</v>
      </c>
      <c r="AI140" s="98" t="s">
        <v>43</v>
      </c>
      <c r="AJ140" s="98" t="s">
        <v>43</v>
      </c>
      <c r="AK140" s="98" t="s">
        <v>43</v>
      </c>
      <c r="AL140" s="98" t="s">
        <v>43</v>
      </c>
      <c r="AM140" s="98" t="s">
        <v>43</v>
      </c>
      <c r="AN140" s="98" t="s">
        <v>43</v>
      </c>
      <c r="AO140" s="98" t="s">
        <v>43</v>
      </c>
      <c r="AP140" s="98" t="s">
        <v>43</v>
      </c>
      <c r="AQ140" s="98" t="s">
        <v>43</v>
      </c>
      <c r="AR140" s="98" t="s">
        <v>43</v>
      </c>
      <c r="AS140" s="474" t="s">
        <v>43</v>
      </c>
    </row>
    <row r="141" spans="1:45" s="16" customFormat="1" ht="17.25" customHeight="1" x14ac:dyDescent="0.25">
      <c r="A141" s="77"/>
      <c r="B141" s="70"/>
      <c r="C141" s="70"/>
      <c r="D141" s="283"/>
      <c r="E141" s="1684"/>
      <c r="F141" s="1665"/>
      <c r="G141" s="1665">
        <f t="shared" si="73"/>
        <v>0</v>
      </c>
      <c r="H141" s="97"/>
      <c r="I141" s="211">
        <f t="shared" si="71"/>
        <v>0</v>
      </c>
      <c r="J141" s="438">
        <f t="shared" si="60"/>
        <v>0</v>
      </c>
      <c r="K141" s="214">
        <f t="shared" si="61"/>
        <v>0</v>
      </c>
      <c r="L141" s="429"/>
      <c r="M141" s="156"/>
      <c r="N141" s="98"/>
      <c r="O141" s="98"/>
      <c r="P141" s="96">
        <f t="shared" si="40"/>
        <v>0</v>
      </c>
      <c r="Q141" s="98"/>
      <c r="R141" s="98"/>
      <c r="S141" s="98"/>
      <c r="T141" s="96">
        <f>SUM(Q141:S141)</f>
        <v>0</v>
      </c>
      <c r="U141" s="98"/>
      <c r="V141" s="98"/>
      <c r="W141" s="98"/>
      <c r="X141" s="96">
        <f t="shared" si="42"/>
        <v>0</v>
      </c>
      <c r="Y141" s="98"/>
      <c r="Z141" s="98"/>
      <c r="AA141" s="98"/>
      <c r="AB141" s="419">
        <f t="shared" si="43"/>
        <v>0</v>
      </c>
      <c r="AD141" s="77"/>
      <c r="AE141" s="70"/>
      <c r="AF141" s="70"/>
      <c r="AG141" s="464">
        <f t="shared" si="72"/>
        <v>0</v>
      </c>
      <c r="AH141" s="98" t="s">
        <v>43</v>
      </c>
      <c r="AI141" s="98" t="s">
        <v>43</v>
      </c>
      <c r="AJ141" s="98" t="s">
        <v>43</v>
      </c>
      <c r="AK141" s="98" t="s">
        <v>43</v>
      </c>
      <c r="AL141" s="98" t="s">
        <v>43</v>
      </c>
      <c r="AM141" s="98" t="s">
        <v>43</v>
      </c>
      <c r="AN141" s="98" t="s">
        <v>43</v>
      </c>
      <c r="AO141" s="98" t="s">
        <v>43</v>
      </c>
      <c r="AP141" s="98" t="s">
        <v>43</v>
      </c>
      <c r="AQ141" s="98" t="s">
        <v>43</v>
      </c>
      <c r="AR141" s="98" t="s">
        <v>43</v>
      </c>
      <c r="AS141" s="474" t="s">
        <v>43</v>
      </c>
    </row>
    <row r="142" spans="1:45" s="16" customFormat="1" ht="17.25" customHeight="1" x14ac:dyDescent="0.25">
      <c r="A142" s="77"/>
      <c r="B142" s="70"/>
      <c r="C142" s="70"/>
      <c r="D142" s="283"/>
      <c r="E142" s="1684"/>
      <c r="F142" s="1665"/>
      <c r="G142" s="1665">
        <f t="shared" si="73"/>
        <v>0</v>
      </c>
      <c r="H142" s="97"/>
      <c r="I142" s="211">
        <f t="shared" si="71"/>
        <v>0</v>
      </c>
      <c r="J142" s="438">
        <f t="shared" si="60"/>
        <v>0</v>
      </c>
      <c r="K142" s="214">
        <f t="shared" si="61"/>
        <v>0</v>
      </c>
      <c r="L142" s="429"/>
      <c r="M142" s="156"/>
      <c r="N142" s="98"/>
      <c r="O142" s="98"/>
      <c r="P142" s="96">
        <f t="shared" si="40"/>
        <v>0</v>
      </c>
      <c r="Q142" s="98"/>
      <c r="R142" s="98"/>
      <c r="S142" s="98"/>
      <c r="T142" s="96">
        <f t="shared" si="41"/>
        <v>0</v>
      </c>
      <c r="U142" s="98"/>
      <c r="V142" s="98"/>
      <c r="W142" s="98"/>
      <c r="X142" s="96">
        <f t="shared" si="42"/>
        <v>0</v>
      </c>
      <c r="Y142" s="98"/>
      <c r="Z142" s="98"/>
      <c r="AA142" s="98"/>
      <c r="AB142" s="419">
        <f t="shared" si="43"/>
        <v>0</v>
      </c>
      <c r="AD142" s="77"/>
      <c r="AE142" s="70"/>
      <c r="AF142" s="70"/>
      <c r="AG142" s="464">
        <f t="shared" si="72"/>
        <v>0</v>
      </c>
      <c r="AH142" s="98" t="s">
        <v>43</v>
      </c>
      <c r="AI142" s="98" t="s">
        <v>43</v>
      </c>
      <c r="AJ142" s="98" t="s">
        <v>43</v>
      </c>
      <c r="AK142" s="98" t="s">
        <v>43</v>
      </c>
      <c r="AL142" s="98" t="s">
        <v>43</v>
      </c>
      <c r="AM142" s="98" t="s">
        <v>43</v>
      </c>
      <c r="AN142" s="98" t="s">
        <v>43</v>
      </c>
      <c r="AO142" s="98" t="s">
        <v>43</v>
      </c>
      <c r="AP142" s="98" t="s">
        <v>43</v>
      </c>
      <c r="AQ142" s="98" t="s">
        <v>43</v>
      </c>
      <c r="AR142" s="98" t="s">
        <v>43</v>
      </c>
      <c r="AS142" s="474" t="s">
        <v>43</v>
      </c>
    </row>
    <row r="143" spans="1:45" s="16" customFormat="1" ht="17.25" customHeight="1" x14ac:dyDescent="0.25">
      <c r="A143" s="77"/>
      <c r="B143" s="70"/>
      <c r="C143" s="70"/>
      <c r="D143" s="283"/>
      <c r="E143" s="1684"/>
      <c r="F143" s="1665"/>
      <c r="G143" s="1665">
        <f t="shared" si="73"/>
        <v>0</v>
      </c>
      <c r="H143" s="97"/>
      <c r="I143" s="211">
        <f t="shared" si="71"/>
        <v>0</v>
      </c>
      <c r="J143" s="438">
        <f t="shared" si="60"/>
        <v>0</v>
      </c>
      <c r="K143" s="214">
        <f t="shared" si="61"/>
        <v>0</v>
      </c>
      <c r="L143" s="429"/>
      <c r="M143" s="156"/>
      <c r="N143" s="98"/>
      <c r="O143" s="98"/>
      <c r="P143" s="96">
        <f t="shared" si="40"/>
        <v>0</v>
      </c>
      <c r="Q143" s="98"/>
      <c r="R143" s="98"/>
      <c r="S143" s="98"/>
      <c r="T143" s="96">
        <f t="shared" si="41"/>
        <v>0</v>
      </c>
      <c r="U143" s="98"/>
      <c r="V143" s="98"/>
      <c r="W143" s="98"/>
      <c r="X143" s="96">
        <f t="shared" si="42"/>
        <v>0</v>
      </c>
      <c r="Y143" s="98"/>
      <c r="Z143" s="98"/>
      <c r="AA143" s="98"/>
      <c r="AB143" s="419">
        <f t="shared" si="43"/>
        <v>0</v>
      </c>
      <c r="AD143" s="77"/>
      <c r="AE143" s="70"/>
      <c r="AF143" s="70"/>
      <c r="AG143" s="464">
        <f t="shared" si="72"/>
        <v>0</v>
      </c>
      <c r="AH143" s="98" t="s">
        <v>43</v>
      </c>
      <c r="AI143" s="98" t="s">
        <v>43</v>
      </c>
      <c r="AJ143" s="98" t="s">
        <v>43</v>
      </c>
      <c r="AK143" s="98" t="s">
        <v>43</v>
      </c>
      <c r="AL143" s="98" t="s">
        <v>43</v>
      </c>
      <c r="AM143" s="98" t="s">
        <v>43</v>
      </c>
      <c r="AN143" s="98" t="s">
        <v>43</v>
      </c>
      <c r="AO143" s="98" t="s">
        <v>43</v>
      </c>
      <c r="AP143" s="98" t="s">
        <v>43</v>
      </c>
      <c r="AQ143" s="98" t="s">
        <v>43</v>
      </c>
      <c r="AR143" s="98" t="s">
        <v>43</v>
      </c>
      <c r="AS143" s="474" t="s">
        <v>43</v>
      </c>
    </row>
    <row r="144" spans="1:45" s="16" customFormat="1" ht="17.25" customHeight="1" x14ac:dyDescent="0.25">
      <c r="A144" s="77"/>
      <c r="B144" s="70"/>
      <c r="C144" s="70"/>
      <c r="D144" s="283"/>
      <c r="E144" s="1684"/>
      <c r="F144" s="1664"/>
      <c r="G144" s="1665">
        <f t="shared" si="73"/>
        <v>0</v>
      </c>
      <c r="H144" s="97"/>
      <c r="I144" s="211">
        <f t="shared" si="71"/>
        <v>0</v>
      </c>
      <c r="J144" s="438">
        <f t="shared" si="60"/>
        <v>0</v>
      </c>
      <c r="K144" s="214">
        <f t="shared" si="61"/>
        <v>0</v>
      </c>
      <c r="L144" s="429"/>
      <c r="M144" s="156"/>
      <c r="N144" s="98"/>
      <c r="O144" s="98"/>
      <c r="P144" s="96">
        <f t="shared" si="40"/>
        <v>0</v>
      </c>
      <c r="Q144" s="98"/>
      <c r="R144" s="98"/>
      <c r="S144" s="98"/>
      <c r="T144" s="96">
        <f t="shared" si="41"/>
        <v>0</v>
      </c>
      <c r="U144" s="98"/>
      <c r="V144" s="98"/>
      <c r="W144" s="98"/>
      <c r="X144" s="96">
        <f t="shared" si="42"/>
        <v>0</v>
      </c>
      <c r="Y144" s="98"/>
      <c r="Z144" s="98"/>
      <c r="AA144" s="98"/>
      <c r="AB144" s="419">
        <f t="shared" si="43"/>
        <v>0</v>
      </c>
      <c r="AD144" s="77"/>
      <c r="AE144" s="70"/>
      <c r="AF144" s="70"/>
      <c r="AG144" s="464">
        <f t="shared" si="72"/>
        <v>0</v>
      </c>
      <c r="AH144" s="98" t="s">
        <v>43</v>
      </c>
      <c r="AI144" s="98" t="s">
        <v>43</v>
      </c>
      <c r="AJ144" s="98" t="s">
        <v>43</v>
      </c>
      <c r="AK144" s="98" t="s">
        <v>43</v>
      </c>
      <c r="AL144" s="98" t="s">
        <v>43</v>
      </c>
      <c r="AM144" s="98" t="s">
        <v>43</v>
      </c>
      <c r="AN144" s="98" t="s">
        <v>43</v>
      </c>
      <c r="AO144" s="98" t="s">
        <v>43</v>
      </c>
      <c r="AP144" s="98" t="s">
        <v>43</v>
      </c>
      <c r="AQ144" s="98" t="s">
        <v>43</v>
      </c>
      <c r="AR144" s="98" t="s">
        <v>43</v>
      </c>
      <c r="AS144" s="474" t="s">
        <v>43</v>
      </c>
    </row>
    <row r="145" spans="1:179" s="16" customFormat="1" ht="17.25" customHeight="1" x14ac:dyDescent="0.25">
      <c r="A145" s="77"/>
      <c r="B145" s="70"/>
      <c r="C145" s="70"/>
      <c r="D145" s="283"/>
      <c r="E145" s="1684"/>
      <c r="F145" s="1664"/>
      <c r="G145" s="1665">
        <f t="shared" si="73"/>
        <v>0</v>
      </c>
      <c r="H145" s="97"/>
      <c r="I145" s="211">
        <f t="shared" si="71"/>
        <v>0</v>
      </c>
      <c r="J145" s="438">
        <f t="shared" si="60"/>
        <v>0</v>
      </c>
      <c r="K145" s="214">
        <f t="shared" si="61"/>
        <v>0</v>
      </c>
      <c r="L145" s="429"/>
      <c r="M145" s="156"/>
      <c r="N145" s="98"/>
      <c r="O145" s="98"/>
      <c r="P145" s="96">
        <f t="shared" si="40"/>
        <v>0</v>
      </c>
      <c r="Q145" s="98"/>
      <c r="R145" s="98"/>
      <c r="S145" s="98"/>
      <c r="T145" s="96">
        <f t="shared" si="41"/>
        <v>0</v>
      </c>
      <c r="U145" s="98"/>
      <c r="V145" s="98"/>
      <c r="W145" s="98"/>
      <c r="X145" s="96">
        <f t="shared" si="42"/>
        <v>0</v>
      </c>
      <c r="Y145" s="98"/>
      <c r="Z145" s="98"/>
      <c r="AA145" s="98"/>
      <c r="AB145" s="419">
        <f t="shared" si="43"/>
        <v>0</v>
      </c>
      <c r="AD145" s="77"/>
      <c r="AE145" s="70"/>
      <c r="AF145" s="70"/>
      <c r="AG145" s="464">
        <f t="shared" si="72"/>
        <v>0</v>
      </c>
      <c r="AH145" s="98" t="s">
        <v>43</v>
      </c>
      <c r="AI145" s="98" t="s">
        <v>43</v>
      </c>
      <c r="AJ145" s="98" t="s">
        <v>43</v>
      </c>
      <c r="AK145" s="98" t="s">
        <v>43</v>
      </c>
      <c r="AL145" s="98" t="s">
        <v>43</v>
      </c>
      <c r="AM145" s="98" t="s">
        <v>43</v>
      </c>
      <c r="AN145" s="98" t="s">
        <v>43</v>
      </c>
      <c r="AO145" s="98" t="s">
        <v>43</v>
      </c>
      <c r="AP145" s="98" t="s">
        <v>43</v>
      </c>
      <c r="AQ145" s="98" t="s">
        <v>43</v>
      </c>
      <c r="AR145" s="98" t="s">
        <v>43</v>
      </c>
      <c r="AS145" s="474" t="s">
        <v>43</v>
      </c>
    </row>
    <row r="146" spans="1:179" s="16" customFormat="1" ht="17.25" customHeight="1" x14ac:dyDescent="0.25">
      <c r="A146" s="77"/>
      <c r="B146" s="70"/>
      <c r="C146" s="70"/>
      <c r="D146" s="283"/>
      <c r="E146" s="1684"/>
      <c r="F146" s="1664"/>
      <c r="G146" s="1665">
        <f t="shared" si="73"/>
        <v>0</v>
      </c>
      <c r="H146" s="97"/>
      <c r="I146" s="211">
        <f t="shared" si="71"/>
        <v>0</v>
      </c>
      <c r="J146" s="438">
        <f t="shared" si="60"/>
        <v>0</v>
      </c>
      <c r="K146" s="214">
        <f t="shared" si="61"/>
        <v>0</v>
      </c>
      <c r="L146" s="429"/>
      <c r="M146" s="156"/>
      <c r="N146" s="98"/>
      <c r="O146" s="98"/>
      <c r="P146" s="96">
        <f t="shared" si="40"/>
        <v>0</v>
      </c>
      <c r="Q146" s="98"/>
      <c r="R146" s="98"/>
      <c r="S146" s="98"/>
      <c r="T146" s="96">
        <f t="shared" si="41"/>
        <v>0</v>
      </c>
      <c r="U146" s="98"/>
      <c r="V146" s="98"/>
      <c r="W146" s="98"/>
      <c r="X146" s="96">
        <f t="shared" si="42"/>
        <v>0</v>
      </c>
      <c r="Y146" s="98"/>
      <c r="Z146" s="98"/>
      <c r="AA146" s="98"/>
      <c r="AB146" s="419">
        <f t="shared" si="43"/>
        <v>0</v>
      </c>
      <c r="AD146" s="77"/>
      <c r="AE146" s="70"/>
      <c r="AF146" s="70"/>
      <c r="AG146" s="464">
        <f t="shared" si="72"/>
        <v>0</v>
      </c>
      <c r="AH146" s="98" t="s">
        <v>43</v>
      </c>
      <c r="AI146" s="98" t="s">
        <v>43</v>
      </c>
      <c r="AJ146" s="98" t="s">
        <v>43</v>
      </c>
      <c r="AK146" s="98" t="s">
        <v>43</v>
      </c>
      <c r="AL146" s="98" t="s">
        <v>43</v>
      </c>
      <c r="AM146" s="98" t="s">
        <v>43</v>
      </c>
      <c r="AN146" s="98" t="s">
        <v>43</v>
      </c>
      <c r="AO146" s="98" t="s">
        <v>43</v>
      </c>
      <c r="AP146" s="98" t="s">
        <v>43</v>
      </c>
      <c r="AQ146" s="98" t="s">
        <v>43</v>
      </c>
      <c r="AR146" s="98" t="s">
        <v>43</v>
      </c>
      <c r="AS146" s="474" t="s">
        <v>43</v>
      </c>
    </row>
    <row r="147" spans="1:179" s="16" customFormat="1" ht="17.25" customHeight="1" x14ac:dyDescent="0.25">
      <c r="A147" s="77"/>
      <c r="B147" s="70"/>
      <c r="C147" s="70"/>
      <c r="D147" s="283"/>
      <c r="E147" s="1684"/>
      <c r="F147" s="1664"/>
      <c r="G147" s="1665">
        <f t="shared" si="73"/>
        <v>0</v>
      </c>
      <c r="H147" s="97"/>
      <c r="I147" s="211">
        <f t="shared" si="71"/>
        <v>0</v>
      </c>
      <c r="J147" s="438">
        <f t="shared" si="60"/>
        <v>0</v>
      </c>
      <c r="K147" s="214">
        <f t="shared" si="61"/>
        <v>0</v>
      </c>
      <c r="L147" s="429"/>
      <c r="M147" s="156"/>
      <c r="N147" s="98"/>
      <c r="O147" s="98"/>
      <c r="P147" s="96">
        <f>SUM(M147:O147)</f>
        <v>0</v>
      </c>
      <c r="Q147" s="98"/>
      <c r="R147" s="98"/>
      <c r="S147" s="98"/>
      <c r="T147" s="96">
        <f>SUM(Q147:S147)</f>
        <v>0</v>
      </c>
      <c r="U147" s="98"/>
      <c r="V147" s="98"/>
      <c r="W147" s="98"/>
      <c r="X147" s="96">
        <f>SUM(U147:W147)</f>
        <v>0</v>
      </c>
      <c r="Y147" s="98"/>
      <c r="Z147" s="98"/>
      <c r="AA147" s="98"/>
      <c r="AB147" s="419">
        <f>SUM(Y147:AA147)</f>
        <v>0</v>
      </c>
      <c r="AD147" s="77"/>
      <c r="AE147" s="70"/>
      <c r="AF147" s="70"/>
      <c r="AG147" s="464">
        <f t="shared" si="72"/>
        <v>0</v>
      </c>
      <c r="AH147" s="98" t="s">
        <v>43</v>
      </c>
      <c r="AI147" s="98" t="s">
        <v>43</v>
      </c>
      <c r="AJ147" s="98" t="s">
        <v>43</v>
      </c>
      <c r="AK147" s="98" t="s">
        <v>43</v>
      </c>
      <c r="AL147" s="98" t="s">
        <v>43</v>
      </c>
      <c r="AM147" s="98" t="s">
        <v>43</v>
      </c>
      <c r="AN147" s="98" t="s">
        <v>43</v>
      </c>
      <c r="AO147" s="98" t="s">
        <v>43</v>
      </c>
      <c r="AP147" s="98" t="s">
        <v>43</v>
      </c>
      <c r="AQ147" s="98" t="s">
        <v>43</v>
      </c>
      <c r="AR147" s="98" t="s">
        <v>43</v>
      </c>
      <c r="AS147" s="474" t="s">
        <v>43</v>
      </c>
    </row>
    <row r="148" spans="1:179" s="17" customFormat="1" ht="27" customHeight="1" x14ac:dyDescent="0.25">
      <c r="A148" s="63" t="s">
        <v>543</v>
      </c>
      <c r="B148" s="53">
        <v>226</v>
      </c>
      <c r="C148" s="53"/>
      <c r="D148" s="547"/>
      <c r="E148" s="1661">
        <f t="shared" ref="E148:AB148" si="75">E151+E163+E195+E196+E197+E199+E203+E149+E150+E198</f>
        <v>0</v>
      </c>
      <c r="F148" s="1660">
        <f t="shared" si="75"/>
        <v>961900</v>
      </c>
      <c r="G148" s="1660">
        <f t="shared" si="75"/>
        <v>961900</v>
      </c>
      <c r="H148" s="50">
        <f t="shared" si="75"/>
        <v>0</v>
      </c>
      <c r="I148" s="187">
        <f t="shared" si="75"/>
        <v>961900</v>
      </c>
      <c r="J148" s="437">
        <f t="shared" si="60"/>
        <v>961900</v>
      </c>
      <c r="K148" s="430">
        <f t="shared" si="75"/>
        <v>0</v>
      </c>
      <c r="L148" s="430">
        <f t="shared" si="75"/>
        <v>0</v>
      </c>
      <c r="M148" s="45">
        <f t="shared" si="75"/>
        <v>0</v>
      </c>
      <c r="N148" s="20">
        <f t="shared" si="75"/>
        <v>0</v>
      </c>
      <c r="O148" s="20">
        <f t="shared" si="75"/>
        <v>0</v>
      </c>
      <c r="P148" s="20">
        <f t="shared" si="75"/>
        <v>0</v>
      </c>
      <c r="Q148" s="20">
        <f t="shared" si="75"/>
        <v>0</v>
      </c>
      <c r="R148" s="20">
        <f t="shared" si="75"/>
        <v>0</v>
      </c>
      <c r="S148" s="20">
        <f t="shared" si="75"/>
        <v>0</v>
      </c>
      <c r="T148" s="20">
        <f t="shared" si="75"/>
        <v>0</v>
      </c>
      <c r="U148" s="20">
        <f t="shared" si="75"/>
        <v>0</v>
      </c>
      <c r="V148" s="20">
        <f t="shared" si="75"/>
        <v>0</v>
      </c>
      <c r="W148" s="20">
        <f t="shared" si="75"/>
        <v>0</v>
      </c>
      <c r="X148" s="20">
        <f t="shared" si="75"/>
        <v>0</v>
      </c>
      <c r="Y148" s="20">
        <f t="shared" si="75"/>
        <v>0</v>
      </c>
      <c r="Z148" s="20">
        <f t="shared" si="75"/>
        <v>0</v>
      </c>
      <c r="AA148" s="20">
        <f t="shared" si="75"/>
        <v>0</v>
      </c>
      <c r="AB148" s="418">
        <f t="shared" si="75"/>
        <v>0</v>
      </c>
      <c r="AC148" s="40"/>
      <c r="AD148" s="63" t="s">
        <v>543</v>
      </c>
      <c r="AE148" s="53">
        <v>226</v>
      </c>
      <c r="AF148" s="53"/>
      <c r="AG148" s="1638">
        <f>AG151+AG163+AG195+AG196+AG197+AG199+AG203+AG149+AG150+AG198</f>
        <v>961900</v>
      </c>
      <c r="AH148" s="20" t="s">
        <v>43</v>
      </c>
      <c r="AI148" s="20" t="s">
        <v>43</v>
      </c>
      <c r="AJ148" s="20" t="s">
        <v>43</v>
      </c>
      <c r="AK148" s="20" t="s">
        <v>43</v>
      </c>
      <c r="AL148" s="20" t="s">
        <v>43</v>
      </c>
      <c r="AM148" s="20" t="s">
        <v>43</v>
      </c>
      <c r="AN148" s="20" t="s">
        <v>43</v>
      </c>
      <c r="AO148" s="20" t="s">
        <v>43</v>
      </c>
      <c r="AP148" s="20" t="s">
        <v>43</v>
      </c>
      <c r="AQ148" s="20" t="s">
        <v>43</v>
      </c>
      <c r="AR148" s="20" t="s">
        <v>43</v>
      </c>
      <c r="AS148" s="474" t="s">
        <v>43</v>
      </c>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row>
    <row r="149" spans="1:179" s="15" customFormat="1" ht="95.25" customHeight="1" x14ac:dyDescent="0.25">
      <c r="A149" s="552" t="s">
        <v>106</v>
      </c>
      <c r="B149" s="53"/>
      <c r="C149" s="53">
        <v>921</v>
      </c>
      <c r="D149" s="547" t="s">
        <v>1765</v>
      </c>
      <c r="E149" s="1661"/>
      <c r="F149" s="1660">
        <f>'212.226 командир.расходы.'!J7</f>
        <v>55200</v>
      </c>
      <c r="G149" s="1661">
        <f>F149</f>
        <v>55200</v>
      </c>
      <c r="H149" s="494"/>
      <c r="I149" s="495">
        <f>G149-H149</f>
        <v>55200</v>
      </c>
      <c r="J149" s="437">
        <f t="shared" si="60"/>
        <v>55200</v>
      </c>
      <c r="K149" s="215">
        <f t="shared" ref="K149:K150" si="76">L149+P149+T149+X149+AB149</f>
        <v>0</v>
      </c>
      <c r="L149" s="496"/>
      <c r="M149" s="118"/>
      <c r="N149" s="96"/>
      <c r="O149" s="96"/>
      <c r="P149" s="20">
        <f>SUM(M149:O149)</f>
        <v>0</v>
      </c>
      <c r="Q149" s="96"/>
      <c r="R149" s="96"/>
      <c r="S149" s="96"/>
      <c r="T149" s="20">
        <f>SUM(Q149:S149)</f>
        <v>0</v>
      </c>
      <c r="U149" s="96"/>
      <c r="V149" s="96"/>
      <c r="W149" s="96"/>
      <c r="X149" s="20">
        <f>SUM(U149:W149)</f>
        <v>0</v>
      </c>
      <c r="Y149" s="96"/>
      <c r="Z149" s="96"/>
      <c r="AA149" s="96"/>
      <c r="AB149" s="418">
        <f>SUM(Y149:AA149)</f>
        <v>0</v>
      </c>
      <c r="AC149" s="16"/>
      <c r="AD149" s="63" t="s">
        <v>106</v>
      </c>
      <c r="AE149" s="53"/>
      <c r="AF149" s="53">
        <v>921</v>
      </c>
      <c r="AG149" s="1638">
        <f t="shared" ref="AG149" si="77">F149</f>
        <v>55200</v>
      </c>
      <c r="AH149" s="554"/>
      <c r="AI149" s="554"/>
      <c r="AJ149" s="554"/>
      <c r="AK149" s="554"/>
      <c r="AL149" s="554"/>
      <c r="AM149" s="554"/>
      <c r="AN149" s="554"/>
      <c r="AO149" s="554">
        <v>55200</v>
      </c>
      <c r="AP149" s="554"/>
      <c r="AQ149" s="554"/>
      <c r="AR149" s="554"/>
      <c r="AS149" s="474">
        <f>AG149-AH149-AI149-AJ149-AK149-AL149-AM149-AN149-AO149-AP149-AQ149-AR149</f>
        <v>0</v>
      </c>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row>
    <row r="150" spans="1:179" s="15" customFormat="1" ht="57.75" customHeight="1" x14ac:dyDescent="0.25">
      <c r="A150" s="552" t="s">
        <v>610</v>
      </c>
      <c r="B150" s="136"/>
      <c r="C150" s="53">
        <v>952</v>
      </c>
      <c r="D150" s="547" t="s">
        <v>1765</v>
      </c>
      <c r="E150" s="1661"/>
      <c r="F150" s="1660">
        <f>'212.226 командир.расходы.'!M7</f>
        <v>12400</v>
      </c>
      <c r="G150" s="1661">
        <f>F150</f>
        <v>12400</v>
      </c>
      <c r="H150" s="494"/>
      <c r="I150" s="495">
        <f>G150-H150</f>
        <v>12400</v>
      </c>
      <c r="J150" s="437">
        <f t="shared" si="60"/>
        <v>12400</v>
      </c>
      <c r="K150" s="215">
        <f t="shared" si="76"/>
        <v>0</v>
      </c>
      <c r="L150" s="496"/>
      <c r="M150" s="118"/>
      <c r="N150" s="96"/>
      <c r="O150" s="96"/>
      <c r="P150" s="20">
        <f>SUM(M150:O150)</f>
        <v>0</v>
      </c>
      <c r="Q150" s="96"/>
      <c r="R150" s="96"/>
      <c r="S150" s="96"/>
      <c r="T150" s="20">
        <f>SUM(Q150:S150)</f>
        <v>0</v>
      </c>
      <c r="U150" s="96"/>
      <c r="V150" s="96"/>
      <c r="W150" s="96"/>
      <c r="X150" s="20">
        <f>SUM(U150:W150)</f>
        <v>0</v>
      </c>
      <c r="Y150" s="96"/>
      <c r="Z150" s="96"/>
      <c r="AA150" s="96"/>
      <c r="AB150" s="418">
        <f>SUM(Y150:AA150)</f>
        <v>0</v>
      </c>
      <c r="AC150" s="16"/>
      <c r="AD150" s="63" t="s">
        <v>610</v>
      </c>
      <c r="AE150" s="136"/>
      <c r="AF150" s="53">
        <v>952</v>
      </c>
      <c r="AG150" s="1638">
        <f>F150</f>
        <v>12400</v>
      </c>
      <c r="AH150" s="554"/>
      <c r="AI150" s="554"/>
      <c r="AJ150" s="554"/>
      <c r="AK150" s="554"/>
      <c r="AL150" s="554"/>
      <c r="AM150" s="554"/>
      <c r="AN150" s="554"/>
      <c r="AO150" s="554">
        <v>12400</v>
      </c>
      <c r="AP150" s="554"/>
      <c r="AQ150" s="554"/>
      <c r="AR150" s="554"/>
      <c r="AS150" s="474">
        <f>AG150-AH150-AI150-AJ150-AK150-AL150-AM150-AN150-AO150-AP150-AQ150-AR150</f>
        <v>0</v>
      </c>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row>
    <row r="151" spans="1:179" s="15" customFormat="1" ht="68.25" customHeight="1" x14ac:dyDescent="0.25">
      <c r="A151" s="63" t="s">
        <v>72</v>
      </c>
      <c r="B151" s="136"/>
      <c r="C151" s="53">
        <v>953</v>
      </c>
      <c r="D151" s="547" t="s">
        <v>1804</v>
      </c>
      <c r="E151" s="1661">
        <f>SUM(E152:E162)</f>
        <v>0</v>
      </c>
      <c r="F151" s="1661">
        <f>CEILING(SUM(F152:F162),100)</f>
        <v>0</v>
      </c>
      <c r="G151" s="1661">
        <f>CEILING(SUM(G152:G162),100)</f>
        <v>0</v>
      </c>
      <c r="H151" s="50">
        <f t="shared" ref="H151:AB151" si="78">SUM(H152:H162)</f>
        <v>0</v>
      </c>
      <c r="I151" s="187">
        <f t="shared" si="78"/>
        <v>0</v>
      </c>
      <c r="J151" s="437">
        <f t="shared" si="60"/>
        <v>0</v>
      </c>
      <c r="K151" s="430">
        <f t="shared" si="61"/>
        <v>0</v>
      </c>
      <c r="L151" s="430">
        <f t="shared" si="78"/>
        <v>0</v>
      </c>
      <c r="M151" s="45">
        <f t="shared" si="78"/>
        <v>0</v>
      </c>
      <c r="N151" s="20">
        <f t="shared" si="78"/>
        <v>0</v>
      </c>
      <c r="O151" s="20">
        <f t="shared" si="78"/>
        <v>0</v>
      </c>
      <c r="P151" s="20">
        <f t="shared" si="78"/>
        <v>0</v>
      </c>
      <c r="Q151" s="20">
        <f t="shared" si="78"/>
        <v>0</v>
      </c>
      <c r="R151" s="20">
        <f t="shared" si="78"/>
        <v>0</v>
      </c>
      <c r="S151" s="20">
        <f t="shared" si="78"/>
        <v>0</v>
      </c>
      <c r="T151" s="20">
        <f t="shared" si="78"/>
        <v>0</v>
      </c>
      <c r="U151" s="20">
        <f t="shared" si="78"/>
        <v>0</v>
      </c>
      <c r="V151" s="20">
        <f t="shared" si="78"/>
        <v>0</v>
      </c>
      <c r="W151" s="20">
        <f t="shared" si="78"/>
        <v>0</v>
      </c>
      <c r="X151" s="20">
        <f t="shared" si="78"/>
        <v>0</v>
      </c>
      <c r="Y151" s="20">
        <f t="shared" si="78"/>
        <v>0</v>
      </c>
      <c r="Z151" s="20">
        <f t="shared" si="78"/>
        <v>0</v>
      </c>
      <c r="AA151" s="20">
        <f t="shared" si="78"/>
        <v>0</v>
      </c>
      <c r="AB151" s="418">
        <f t="shared" si="78"/>
        <v>0</v>
      </c>
      <c r="AC151" s="16"/>
      <c r="AD151" s="63" t="s">
        <v>72</v>
      </c>
      <c r="AE151" s="136"/>
      <c r="AF151" s="53">
        <v>953</v>
      </c>
      <c r="AG151" s="1638">
        <f>CEILING(SUM(AG152:AG162),100)</f>
        <v>0</v>
      </c>
      <c r="AH151" s="291">
        <f>MROUND(SUM(AH152:AH162),100)</f>
        <v>0</v>
      </c>
      <c r="AI151" s="291">
        <f t="shared" ref="AI151:AQ151" si="79">MROUND(SUM(AI152:AI162),100)</f>
        <v>0</v>
      </c>
      <c r="AJ151" s="291">
        <f t="shared" si="79"/>
        <v>0</v>
      </c>
      <c r="AK151" s="291">
        <f t="shared" si="79"/>
        <v>0</v>
      </c>
      <c r="AL151" s="291">
        <f t="shared" si="79"/>
        <v>0</v>
      </c>
      <c r="AM151" s="291">
        <f t="shared" si="79"/>
        <v>0</v>
      </c>
      <c r="AN151" s="291">
        <f t="shared" si="79"/>
        <v>0</v>
      </c>
      <c r="AO151" s="291">
        <f t="shared" si="79"/>
        <v>0</v>
      </c>
      <c r="AP151" s="291">
        <f t="shared" si="79"/>
        <v>0</v>
      </c>
      <c r="AQ151" s="291">
        <f t="shared" si="79"/>
        <v>0</v>
      </c>
      <c r="AR151" s="291">
        <f>MROUND(SUM(AR152:AR162),100)</f>
        <v>0</v>
      </c>
      <c r="AS151" s="474">
        <f t="shared" si="59"/>
        <v>0</v>
      </c>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row>
    <row r="152" spans="1:179" s="16" customFormat="1" ht="24.75" customHeight="1" x14ac:dyDescent="0.25">
      <c r="A152" s="77" t="s">
        <v>374</v>
      </c>
      <c r="B152" s="70"/>
      <c r="C152" s="70"/>
      <c r="D152" s="283"/>
      <c r="E152" s="1684"/>
      <c r="F152" s="1665">
        <f>'226.953 охрана'!F15</f>
        <v>0</v>
      </c>
      <c r="G152" s="1665">
        <f>F152</f>
        <v>0</v>
      </c>
      <c r="H152" s="97"/>
      <c r="I152" s="211">
        <f t="shared" ref="I152:I162" si="80">G152-H152</f>
        <v>0</v>
      </c>
      <c r="J152" s="438">
        <f t="shared" si="60"/>
        <v>0</v>
      </c>
      <c r="K152" s="214">
        <f t="shared" si="61"/>
        <v>0</v>
      </c>
      <c r="L152" s="429"/>
      <c r="M152" s="156"/>
      <c r="N152" s="98"/>
      <c r="O152" s="98"/>
      <c r="P152" s="96">
        <f t="shared" ref="P152:P162" si="81">SUM(M152:O152)</f>
        <v>0</v>
      </c>
      <c r="Q152" s="98"/>
      <c r="R152" s="98"/>
      <c r="S152" s="98"/>
      <c r="T152" s="96">
        <f t="shared" ref="T152:T162" si="82">SUM(Q152:S152)</f>
        <v>0</v>
      </c>
      <c r="U152" s="98"/>
      <c r="V152" s="98"/>
      <c r="W152" s="98"/>
      <c r="X152" s="96">
        <f t="shared" ref="X152:X162" si="83">SUM(U152:W152)</f>
        <v>0</v>
      </c>
      <c r="Y152" s="98"/>
      <c r="Z152" s="98"/>
      <c r="AA152" s="98"/>
      <c r="AB152" s="419">
        <f t="shared" ref="AB152:AB162" si="84">SUM(Y152:AA152)</f>
        <v>0</v>
      </c>
      <c r="AD152" s="77" t="s">
        <v>374</v>
      </c>
      <c r="AE152" s="70"/>
      <c r="AF152" s="70"/>
      <c r="AG152" s="464">
        <f t="shared" ref="AG152:AG162" si="85">F152</f>
        <v>0</v>
      </c>
      <c r="AH152" s="98" t="s">
        <v>43</v>
      </c>
      <c r="AI152" s="98" t="s">
        <v>43</v>
      </c>
      <c r="AJ152" s="98" t="s">
        <v>43</v>
      </c>
      <c r="AK152" s="98" t="s">
        <v>43</v>
      </c>
      <c r="AL152" s="98" t="s">
        <v>43</v>
      </c>
      <c r="AM152" s="98" t="s">
        <v>43</v>
      </c>
      <c r="AN152" s="98" t="s">
        <v>43</v>
      </c>
      <c r="AO152" s="98" t="s">
        <v>43</v>
      </c>
      <c r="AP152" s="98" t="s">
        <v>43</v>
      </c>
      <c r="AQ152" s="98" t="s">
        <v>43</v>
      </c>
      <c r="AR152" s="98" t="s">
        <v>43</v>
      </c>
      <c r="AS152" s="474" t="s">
        <v>43</v>
      </c>
    </row>
    <row r="153" spans="1:179" s="16" customFormat="1" ht="33" customHeight="1" x14ac:dyDescent="0.25">
      <c r="A153" s="77" t="s">
        <v>52</v>
      </c>
      <c r="B153" s="70"/>
      <c r="C153" s="70"/>
      <c r="D153" s="283"/>
      <c r="E153" s="1684"/>
      <c r="F153" s="1665">
        <f>'226.953 охрана'!F16</f>
        <v>0</v>
      </c>
      <c r="G153" s="1665">
        <f t="shared" ref="G153:G162" si="86">F153</f>
        <v>0</v>
      </c>
      <c r="H153" s="97"/>
      <c r="I153" s="211">
        <f t="shared" si="80"/>
        <v>0</v>
      </c>
      <c r="J153" s="438">
        <f t="shared" si="60"/>
        <v>0</v>
      </c>
      <c r="K153" s="214">
        <f t="shared" si="61"/>
        <v>0</v>
      </c>
      <c r="L153" s="429"/>
      <c r="M153" s="156"/>
      <c r="N153" s="98"/>
      <c r="O153" s="98"/>
      <c r="P153" s="96">
        <f t="shared" si="81"/>
        <v>0</v>
      </c>
      <c r="Q153" s="98"/>
      <c r="R153" s="98"/>
      <c r="S153" s="98"/>
      <c r="T153" s="96">
        <f t="shared" si="82"/>
        <v>0</v>
      </c>
      <c r="U153" s="98"/>
      <c r="V153" s="98"/>
      <c r="W153" s="98"/>
      <c r="X153" s="96">
        <f t="shared" si="83"/>
        <v>0</v>
      </c>
      <c r="Y153" s="98"/>
      <c r="Z153" s="98"/>
      <c r="AA153" s="98"/>
      <c r="AB153" s="419">
        <f t="shared" si="84"/>
        <v>0</v>
      </c>
      <c r="AD153" s="77" t="s">
        <v>52</v>
      </c>
      <c r="AE153" s="70"/>
      <c r="AF153" s="70"/>
      <c r="AG153" s="464">
        <f t="shared" si="85"/>
        <v>0</v>
      </c>
      <c r="AH153" s="98" t="s">
        <v>43</v>
      </c>
      <c r="AI153" s="98" t="s">
        <v>43</v>
      </c>
      <c r="AJ153" s="98" t="s">
        <v>43</v>
      </c>
      <c r="AK153" s="98" t="s">
        <v>43</v>
      </c>
      <c r="AL153" s="98" t="s">
        <v>43</v>
      </c>
      <c r="AM153" s="98" t="s">
        <v>43</v>
      </c>
      <c r="AN153" s="98" t="s">
        <v>43</v>
      </c>
      <c r="AO153" s="98" t="s">
        <v>43</v>
      </c>
      <c r="AP153" s="98" t="s">
        <v>43</v>
      </c>
      <c r="AQ153" s="98" t="s">
        <v>43</v>
      </c>
      <c r="AR153" s="98" t="s">
        <v>43</v>
      </c>
      <c r="AS153" s="474" t="s">
        <v>43</v>
      </c>
    </row>
    <row r="154" spans="1:179" s="16" customFormat="1" ht="48.75" customHeight="1" x14ac:dyDescent="0.25">
      <c r="A154" s="77" t="s">
        <v>51</v>
      </c>
      <c r="B154" s="70"/>
      <c r="C154" s="70"/>
      <c r="D154" s="283"/>
      <c r="E154" s="1684"/>
      <c r="F154" s="1665">
        <f>'226.953 охрана'!F17</f>
        <v>0</v>
      </c>
      <c r="G154" s="1665">
        <f t="shared" si="86"/>
        <v>0</v>
      </c>
      <c r="H154" s="97"/>
      <c r="I154" s="211">
        <f t="shared" si="80"/>
        <v>0</v>
      </c>
      <c r="J154" s="438">
        <f t="shared" si="60"/>
        <v>0</v>
      </c>
      <c r="K154" s="214">
        <f t="shared" si="61"/>
        <v>0</v>
      </c>
      <c r="L154" s="429"/>
      <c r="M154" s="156"/>
      <c r="N154" s="98"/>
      <c r="O154" s="98"/>
      <c r="P154" s="96">
        <f t="shared" si="81"/>
        <v>0</v>
      </c>
      <c r="Q154" s="98"/>
      <c r="R154" s="98"/>
      <c r="S154" s="98"/>
      <c r="T154" s="96">
        <f>SUM(Q154:S154)</f>
        <v>0</v>
      </c>
      <c r="U154" s="98"/>
      <c r="V154" s="98"/>
      <c r="W154" s="98"/>
      <c r="X154" s="96">
        <f t="shared" si="83"/>
        <v>0</v>
      </c>
      <c r="Y154" s="98"/>
      <c r="Z154" s="98"/>
      <c r="AA154" s="98"/>
      <c r="AB154" s="419">
        <f t="shared" si="84"/>
        <v>0</v>
      </c>
      <c r="AD154" s="77" t="s">
        <v>51</v>
      </c>
      <c r="AE154" s="70"/>
      <c r="AF154" s="70"/>
      <c r="AG154" s="464">
        <f t="shared" si="85"/>
        <v>0</v>
      </c>
      <c r="AH154" s="98" t="s">
        <v>43</v>
      </c>
      <c r="AI154" s="98" t="s">
        <v>43</v>
      </c>
      <c r="AJ154" s="98" t="s">
        <v>43</v>
      </c>
      <c r="AK154" s="98" t="s">
        <v>43</v>
      </c>
      <c r="AL154" s="98" t="s">
        <v>43</v>
      </c>
      <c r="AM154" s="98" t="s">
        <v>43</v>
      </c>
      <c r="AN154" s="98" t="s">
        <v>43</v>
      </c>
      <c r="AO154" s="98" t="s">
        <v>43</v>
      </c>
      <c r="AP154" s="98" t="s">
        <v>43</v>
      </c>
      <c r="AQ154" s="98" t="s">
        <v>43</v>
      </c>
      <c r="AR154" s="98" t="s">
        <v>43</v>
      </c>
      <c r="AS154" s="474" t="s">
        <v>43</v>
      </c>
    </row>
    <row r="155" spans="1:179" s="16" customFormat="1" ht="33.75" customHeight="1" x14ac:dyDescent="0.25">
      <c r="A155" s="77" t="s">
        <v>377</v>
      </c>
      <c r="B155" s="70"/>
      <c r="C155" s="70"/>
      <c r="D155" s="283"/>
      <c r="E155" s="1684"/>
      <c r="F155" s="1665">
        <f>'226.953 охрана'!F18</f>
        <v>0</v>
      </c>
      <c r="G155" s="1665">
        <f t="shared" si="86"/>
        <v>0</v>
      </c>
      <c r="H155" s="97"/>
      <c r="I155" s="211">
        <f t="shared" si="80"/>
        <v>0</v>
      </c>
      <c r="J155" s="438">
        <f t="shared" si="60"/>
        <v>0</v>
      </c>
      <c r="K155" s="214">
        <f t="shared" si="61"/>
        <v>0</v>
      </c>
      <c r="L155" s="429"/>
      <c r="M155" s="156"/>
      <c r="N155" s="98"/>
      <c r="O155" s="98"/>
      <c r="P155" s="96">
        <f t="shared" si="81"/>
        <v>0</v>
      </c>
      <c r="Q155" s="98"/>
      <c r="R155" s="98"/>
      <c r="S155" s="98"/>
      <c r="T155" s="96">
        <f t="shared" si="82"/>
        <v>0</v>
      </c>
      <c r="U155" s="98"/>
      <c r="V155" s="98"/>
      <c r="W155" s="98"/>
      <c r="X155" s="96">
        <f t="shared" si="83"/>
        <v>0</v>
      </c>
      <c r="Y155" s="98"/>
      <c r="Z155" s="98"/>
      <c r="AA155" s="98"/>
      <c r="AB155" s="419">
        <f t="shared" si="84"/>
        <v>0</v>
      </c>
      <c r="AD155" s="77" t="s">
        <v>377</v>
      </c>
      <c r="AE155" s="70"/>
      <c r="AF155" s="70"/>
      <c r="AG155" s="464">
        <f t="shared" si="85"/>
        <v>0</v>
      </c>
      <c r="AH155" s="98" t="s">
        <v>43</v>
      </c>
      <c r="AI155" s="98" t="s">
        <v>43</v>
      </c>
      <c r="AJ155" s="98" t="s">
        <v>43</v>
      </c>
      <c r="AK155" s="98" t="s">
        <v>43</v>
      </c>
      <c r="AL155" s="98" t="s">
        <v>43</v>
      </c>
      <c r="AM155" s="98" t="s">
        <v>43</v>
      </c>
      <c r="AN155" s="98" t="s">
        <v>43</v>
      </c>
      <c r="AO155" s="98" t="s">
        <v>43</v>
      </c>
      <c r="AP155" s="98" t="s">
        <v>43</v>
      </c>
      <c r="AQ155" s="98" t="s">
        <v>43</v>
      </c>
      <c r="AR155" s="98" t="s">
        <v>43</v>
      </c>
      <c r="AS155" s="474" t="s">
        <v>43</v>
      </c>
    </row>
    <row r="156" spans="1:179" s="16" customFormat="1" ht="32.25" customHeight="1" x14ac:dyDescent="0.25">
      <c r="A156" s="77" t="s">
        <v>378</v>
      </c>
      <c r="B156" s="70"/>
      <c r="C156" s="70"/>
      <c r="D156" s="283"/>
      <c r="E156" s="1684"/>
      <c r="F156" s="1665">
        <f>'226.953 охрана'!F19</f>
        <v>0</v>
      </c>
      <c r="G156" s="1665">
        <f t="shared" si="86"/>
        <v>0</v>
      </c>
      <c r="H156" s="97"/>
      <c r="I156" s="211">
        <f t="shared" si="80"/>
        <v>0</v>
      </c>
      <c r="J156" s="438">
        <f t="shared" si="60"/>
        <v>0</v>
      </c>
      <c r="K156" s="214">
        <f t="shared" si="61"/>
        <v>0</v>
      </c>
      <c r="L156" s="429"/>
      <c r="M156" s="156"/>
      <c r="N156" s="98"/>
      <c r="O156" s="98"/>
      <c r="P156" s="96">
        <f t="shared" si="81"/>
        <v>0</v>
      </c>
      <c r="Q156" s="98"/>
      <c r="R156" s="98"/>
      <c r="S156" s="98"/>
      <c r="T156" s="96">
        <f t="shared" si="82"/>
        <v>0</v>
      </c>
      <c r="U156" s="98"/>
      <c r="V156" s="98"/>
      <c r="W156" s="98"/>
      <c r="X156" s="96">
        <f t="shared" si="83"/>
        <v>0</v>
      </c>
      <c r="Y156" s="98"/>
      <c r="Z156" s="98"/>
      <c r="AA156" s="98"/>
      <c r="AB156" s="419">
        <f t="shared" si="84"/>
        <v>0</v>
      </c>
      <c r="AD156" s="77" t="s">
        <v>378</v>
      </c>
      <c r="AE156" s="70"/>
      <c r="AF156" s="70"/>
      <c r="AG156" s="464">
        <f t="shared" si="85"/>
        <v>0</v>
      </c>
      <c r="AH156" s="98" t="s">
        <v>43</v>
      </c>
      <c r="AI156" s="98" t="s">
        <v>43</v>
      </c>
      <c r="AJ156" s="98" t="s">
        <v>43</v>
      </c>
      <c r="AK156" s="98" t="s">
        <v>43</v>
      </c>
      <c r="AL156" s="98" t="s">
        <v>43</v>
      </c>
      <c r="AM156" s="98" t="s">
        <v>43</v>
      </c>
      <c r="AN156" s="98" t="s">
        <v>43</v>
      </c>
      <c r="AO156" s="98" t="s">
        <v>43</v>
      </c>
      <c r="AP156" s="98" t="s">
        <v>43</v>
      </c>
      <c r="AQ156" s="98" t="s">
        <v>43</v>
      </c>
      <c r="AR156" s="98" t="s">
        <v>43</v>
      </c>
      <c r="AS156" s="474" t="s">
        <v>43</v>
      </c>
    </row>
    <row r="157" spans="1:179" s="16" customFormat="1" ht="49.5" customHeight="1" x14ac:dyDescent="0.25">
      <c r="A157" s="77"/>
      <c r="B157" s="70"/>
      <c r="C157" s="70"/>
      <c r="D157" s="283"/>
      <c r="E157" s="1684"/>
      <c r="F157" s="1664"/>
      <c r="G157" s="1665">
        <f t="shared" si="86"/>
        <v>0</v>
      </c>
      <c r="H157" s="97"/>
      <c r="I157" s="211">
        <f t="shared" si="80"/>
        <v>0</v>
      </c>
      <c r="J157" s="438">
        <f t="shared" si="60"/>
        <v>0</v>
      </c>
      <c r="K157" s="214">
        <f t="shared" si="61"/>
        <v>0</v>
      </c>
      <c r="L157" s="429"/>
      <c r="M157" s="156"/>
      <c r="N157" s="98"/>
      <c r="O157" s="98"/>
      <c r="P157" s="96">
        <f t="shared" si="81"/>
        <v>0</v>
      </c>
      <c r="Q157" s="98"/>
      <c r="R157" s="98"/>
      <c r="S157" s="98"/>
      <c r="T157" s="96">
        <f t="shared" si="82"/>
        <v>0</v>
      </c>
      <c r="U157" s="98"/>
      <c r="V157" s="98"/>
      <c r="W157" s="98"/>
      <c r="X157" s="96">
        <f t="shared" si="83"/>
        <v>0</v>
      </c>
      <c r="Y157" s="98"/>
      <c r="Z157" s="98"/>
      <c r="AA157" s="98"/>
      <c r="AB157" s="419">
        <f t="shared" si="84"/>
        <v>0</v>
      </c>
      <c r="AD157" s="77"/>
      <c r="AE157" s="70"/>
      <c r="AF157" s="70"/>
      <c r="AG157" s="464">
        <f t="shared" si="85"/>
        <v>0</v>
      </c>
      <c r="AH157" s="98" t="s">
        <v>43</v>
      </c>
      <c r="AI157" s="98" t="s">
        <v>43</v>
      </c>
      <c r="AJ157" s="98" t="s">
        <v>43</v>
      </c>
      <c r="AK157" s="98" t="s">
        <v>43</v>
      </c>
      <c r="AL157" s="98" t="s">
        <v>43</v>
      </c>
      <c r="AM157" s="98" t="s">
        <v>43</v>
      </c>
      <c r="AN157" s="98" t="s">
        <v>43</v>
      </c>
      <c r="AO157" s="98" t="s">
        <v>43</v>
      </c>
      <c r="AP157" s="98" t="s">
        <v>43</v>
      </c>
      <c r="AQ157" s="98" t="s">
        <v>43</v>
      </c>
      <c r="AR157" s="98" t="s">
        <v>43</v>
      </c>
      <c r="AS157" s="474" t="s">
        <v>43</v>
      </c>
    </row>
    <row r="158" spans="1:179" s="16" customFormat="1" ht="18.75" customHeight="1" x14ac:dyDescent="0.25">
      <c r="A158" s="77"/>
      <c r="B158" s="70"/>
      <c r="C158" s="70"/>
      <c r="D158" s="283"/>
      <c r="E158" s="1684"/>
      <c r="F158" s="1664"/>
      <c r="G158" s="1665">
        <f t="shared" si="86"/>
        <v>0</v>
      </c>
      <c r="H158" s="97"/>
      <c r="I158" s="211">
        <f t="shared" si="80"/>
        <v>0</v>
      </c>
      <c r="J158" s="438">
        <f t="shared" si="60"/>
        <v>0</v>
      </c>
      <c r="K158" s="214">
        <f t="shared" si="61"/>
        <v>0</v>
      </c>
      <c r="L158" s="429"/>
      <c r="M158" s="156"/>
      <c r="N158" s="98"/>
      <c r="O158" s="98"/>
      <c r="P158" s="96">
        <f t="shared" si="81"/>
        <v>0</v>
      </c>
      <c r="Q158" s="98"/>
      <c r="R158" s="98"/>
      <c r="S158" s="98"/>
      <c r="T158" s="96">
        <f t="shared" si="82"/>
        <v>0</v>
      </c>
      <c r="U158" s="98"/>
      <c r="V158" s="98"/>
      <c r="W158" s="98"/>
      <c r="X158" s="96">
        <f t="shared" si="83"/>
        <v>0</v>
      </c>
      <c r="Y158" s="98"/>
      <c r="Z158" s="98"/>
      <c r="AA158" s="98"/>
      <c r="AB158" s="419">
        <f t="shared" si="84"/>
        <v>0</v>
      </c>
      <c r="AD158" s="77"/>
      <c r="AE158" s="70"/>
      <c r="AF158" s="70"/>
      <c r="AG158" s="464">
        <f t="shared" si="85"/>
        <v>0</v>
      </c>
      <c r="AH158" s="98" t="s">
        <v>43</v>
      </c>
      <c r="AI158" s="98" t="s">
        <v>43</v>
      </c>
      <c r="AJ158" s="98" t="s">
        <v>43</v>
      </c>
      <c r="AK158" s="98" t="s">
        <v>43</v>
      </c>
      <c r="AL158" s="98" t="s">
        <v>43</v>
      </c>
      <c r="AM158" s="98" t="s">
        <v>43</v>
      </c>
      <c r="AN158" s="98" t="s">
        <v>43</v>
      </c>
      <c r="AO158" s="98" t="s">
        <v>43</v>
      </c>
      <c r="AP158" s="98" t="s">
        <v>43</v>
      </c>
      <c r="AQ158" s="98" t="s">
        <v>43</v>
      </c>
      <c r="AR158" s="98" t="s">
        <v>43</v>
      </c>
      <c r="AS158" s="474" t="s">
        <v>43</v>
      </c>
    </row>
    <row r="159" spans="1:179" s="16" customFormat="1" ht="18.75" customHeight="1" x14ac:dyDescent="0.25">
      <c r="A159" s="77"/>
      <c r="B159" s="70"/>
      <c r="C159" s="70"/>
      <c r="D159" s="283"/>
      <c r="E159" s="1684"/>
      <c r="F159" s="1664"/>
      <c r="G159" s="1665">
        <f t="shared" si="86"/>
        <v>0</v>
      </c>
      <c r="H159" s="97"/>
      <c r="I159" s="211">
        <f t="shared" si="80"/>
        <v>0</v>
      </c>
      <c r="J159" s="438">
        <f t="shared" si="60"/>
        <v>0</v>
      </c>
      <c r="K159" s="214">
        <f t="shared" si="61"/>
        <v>0</v>
      </c>
      <c r="L159" s="429"/>
      <c r="M159" s="156"/>
      <c r="N159" s="98"/>
      <c r="O159" s="98"/>
      <c r="P159" s="96">
        <f t="shared" si="81"/>
        <v>0</v>
      </c>
      <c r="Q159" s="98"/>
      <c r="R159" s="98"/>
      <c r="S159" s="98"/>
      <c r="T159" s="96">
        <f t="shared" si="82"/>
        <v>0</v>
      </c>
      <c r="U159" s="98"/>
      <c r="V159" s="98"/>
      <c r="W159" s="98"/>
      <c r="X159" s="96">
        <f t="shared" si="83"/>
        <v>0</v>
      </c>
      <c r="Y159" s="98"/>
      <c r="Z159" s="98"/>
      <c r="AA159" s="98"/>
      <c r="AB159" s="419">
        <f t="shared" si="84"/>
        <v>0</v>
      </c>
      <c r="AD159" s="77"/>
      <c r="AE159" s="70"/>
      <c r="AF159" s="70"/>
      <c r="AG159" s="464">
        <f t="shared" si="85"/>
        <v>0</v>
      </c>
      <c r="AH159" s="98" t="s">
        <v>43</v>
      </c>
      <c r="AI159" s="98" t="s">
        <v>43</v>
      </c>
      <c r="AJ159" s="98" t="s">
        <v>43</v>
      </c>
      <c r="AK159" s="98" t="s">
        <v>43</v>
      </c>
      <c r="AL159" s="98" t="s">
        <v>43</v>
      </c>
      <c r="AM159" s="98" t="s">
        <v>43</v>
      </c>
      <c r="AN159" s="98" t="s">
        <v>43</v>
      </c>
      <c r="AO159" s="98" t="s">
        <v>43</v>
      </c>
      <c r="AP159" s="98" t="s">
        <v>43</v>
      </c>
      <c r="AQ159" s="98" t="s">
        <v>43</v>
      </c>
      <c r="AR159" s="98" t="s">
        <v>43</v>
      </c>
      <c r="AS159" s="474" t="s">
        <v>43</v>
      </c>
    </row>
    <row r="160" spans="1:179" s="16" customFormat="1" ht="18.75" customHeight="1" x14ac:dyDescent="0.25">
      <c r="A160" s="77"/>
      <c r="B160" s="70"/>
      <c r="C160" s="70"/>
      <c r="D160" s="283"/>
      <c r="E160" s="1684"/>
      <c r="F160" s="1664"/>
      <c r="G160" s="1665">
        <f t="shared" si="86"/>
        <v>0</v>
      </c>
      <c r="H160" s="97"/>
      <c r="I160" s="211">
        <f t="shared" si="80"/>
        <v>0</v>
      </c>
      <c r="J160" s="438">
        <f t="shared" si="60"/>
        <v>0</v>
      </c>
      <c r="K160" s="214">
        <f t="shared" ref="K160:K221" si="87">L160+P160+T160+X160+AB160</f>
        <v>0</v>
      </c>
      <c r="L160" s="429"/>
      <c r="M160" s="156"/>
      <c r="N160" s="98"/>
      <c r="O160" s="98"/>
      <c r="P160" s="96">
        <f t="shared" si="81"/>
        <v>0</v>
      </c>
      <c r="Q160" s="98"/>
      <c r="R160" s="98"/>
      <c r="S160" s="98"/>
      <c r="T160" s="96">
        <f t="shared" si="82"/>
        <v>0</v>
      </c>
      <c r="U160" s="98"/>
      <c r="V160" s="98"/>
      <c r="W160" s="98"/>
      <c r="X160" s="96">
        <f t="shared" si="83"/>
        <v>0</v>
      </c>
      <c r="Y160" s="98"/>
      <c r="Z160" s="98"/>
      <c r="AA160" s="98"/>
      <c r="AB160" s="419">
        <f t="shared" si="84"/>
        <v>0</v>
      </c>
      <c r="AD160" s="77"/>
      <c r="AE160" s="70"/>
      <c r="AF160" s="70"/>
      <c r="AG160" s="464">
        <f t="shared" si="85"/>
        <v>0</v>
      </c>
      <c r="AH160" s="98" t="s">
        <v>43</v>
      </c>
      <c r="AI160" s="98" t="s">
        <v>43</v>
      </c>
      <c r="AJ160" s="98" t="s">
        <v>43</v>
      </c>
      <c r="AK160" s="98" t="s">
        <v>43</v>
      </c>
      <c r="AL160" s="98" t="s">
        <v>43</v>
      </c>
      <c r="AM160" s="98" t="s">
        <v>43</v>
      </c>
      <c r="AN160" s="98" t="s">
        <v>43</v>
      </c>
      <c r="AO160" s="98" t="s">
        <v>43</v>
      </c>
      <c r="AP160" s="98" t="s">
        <v>43</v>
      </c>
      <c r="AQ160" s="98" t="s">
        <v>43</v>
      </c>
      <c r="AR160" s="98" t="s">
        <v>43</v>
      </c>
      <c r="AS160" s="474" t="s">
        <v>43</v>
      </c>
    </row>
    <row r="161" spans="1:179" s="16" customFormat="1" ht="18.75" customHeight="1" x14ac:dyDescent="0.25">
      <c r="A161" s="77"/>
      <c r="B161" s="70"/>
      <c r="C161" s="70"/>
      <c r="D161" s="283"/>
      <c r="E161" s="1684"/>
      <c r="F161" s="1664"/>
      <c r="G161" s="1665">
        <f t="shared" si="86"/>
        <v>0</v>
      </c>
      <c r="H161" s="97"/>
      <c r="I161" s="211">
        <f t="shared" si="80"/>
        <v>0</v>
      </c>
      <c r="J161" s="438">
        <f t="shared" ref="J161:J224" si="88">G161-K161-H161</f>
        <v>0</v>
      </c>
      <c r="K161" s="214">
        <f t="shared" si="87"/>
        <v>0</v>
      </c>
      <c r="L161" s="429"/>
      <c r="M161" s="156"/>
      <c r="N161" s="98"/>
      <c r="O161" s="98"/>
      <c r="P161" s="96">
        <f t="shared" si="81"/>
        <v>0</v>
      </c>
      <c r="Q161" s="98"/>
      <c r="R161" s="98"/>
      <c r="S161" s="98"/>
      <c r="T161" s="96">
        <f t="shared" si="82"/>
        <v>0</v>
      </c>
      <c r="U161" s="98"/>
      <c r="V161" s="98"/>
      <c r="W161" s="98"/>
      <c r="X161" s="96">
        <f t="shared" si="83"/>
        <v>0</v>
      </c>
      <c r="Y161" s="98"/>
      <c r="Z161" s="98"/>
      <c r="AA161" s="98"/>
      <c r="AB161" s="419">
        <f t="shared" si="84"/>
        <v>0</v>
      </c>
      <c r="AD161" s="77"/>
      <c r="AE161" s="70"/>
      <c r="AF161" s="70"/>
      <c r="AG161" s="464">
        <f t="shared" si="85"/>
        <v>0</v>
      </c>
      <c r="AH161" s="98" t="s">
        <v>43</v>
      </c>
      <c r="AI161" s="98" t="s">
        <v>43</v>
      </c>
      <c r="AJ161" s="98" t="s">
        <v>43</v>
      </c>
      <c r="AK161" s="98" t="s">
        <v>43</v>
      </c>
      <c r="AL161" s="98" t="s">
        <v>43</v>
      </c>
      <c r="AM161" s="98" t="s">
        <v>43</v>
      </c>
      <c r="AN161" s="98" t="s">
        <v>43</v>
      </c>
      <c r="AO161" s="98" t="s">
        <v>43</v>
      </c>
      <c r="AP161" s="98" t="s">
        <v>43</v>
      </c>
      <c r="AQ161" s="98" t="s">
        <v>43</v>
      </c>
      <c r="AR161" s="98" t="s">
        <v>43</v>
      </c>
      <c r="AS161" s="474" t="s">
        <v>43</v>
      </c>
    </row>
    <row r="162" spans="1:179" s="16" customFormat="1" ht="18.75" customHeight="1" x14ac:dyDescent="0.25">
      <c r="A162" s="77"/>
      <c r="B162" s="70"/>
      <c r="C162" s="70"/>
      <c r="D162" s="283"/>
      <c r="E162" s="1684"/>
      <c r="F162" s="1664"/>
      <c r="G162" s="1665">
        <f t="shared" si="86"/>
        <v>0</v>
      </c>
      <c r="H162" s="97"/>
      <c r="I162" s="211">
        <f t="shared" si="80"/>
        <v>0</v>
      </c>
      <c r="J162" s="438">
        <f t="shared" si="88"/>
        <v>0</v>
      </c>
      <c r="K162" s="214">
        <f t="shared" si="87"/>
        <v>0</v>
      </c>
      <c r="L162" s="429"/>
      <c r="M162" s="156"/>
      <c r="N162" s="98"/>
      <c r="O162" s="98"/>
      <c r="P162" s="96">
        <f t="shared" si="81"/>
        <v>0</v>
      </c>
      <c r="Q162" s="98"/>
      <c r="R162" s="98"/>
      <c r="S162" s="98"/>
      <c r="T162" s="96">
        <f t="shared" si="82"/>
        <v>0</v>
      </c>
      <c r="U162" s="98"/>
      <c r="V162" s="98"/>
      <c r="W162" s="98"/>
      <c r="X162" s="96">
        <f t="shared" si="83"/>
        <v>0</v>
      </c>
      <c r="Y162" s="98"/>
      <c r="Z162" s="98"/>
      <c r="AA162" s="98"/>
      <c r="AB162" s="419">
        <f t="shared" si="84"/>
        <v>0</v>
      </c>
      <c r="AD162" s="77"/>
      <c r="AE162" s="70"/>
      <c r="AF162" s="70"/>
      <c r="AG162" s="464">
        <f t="shared" si="85"/>
        <v>0</v>
      </c>
      <c r="AH162" s="98" t="s">
        <v>43</v>
      </c>
      <c r="AI162" s="98" t="s">
        <v>43</v>
      </c>
      <c r="AJ162" s="98" t="s">
        <v>43</v>
      </c>
      <c r="AK162" s="98" t="s">
        <v>43</v>
      </c>
      <c r="AL162" s="98" t="s">
        <v>43</v>
      </c>
      <c r="AM162" s="98" t="s">
        <v>43</v>
      </c>
      <c r="AN162" s="98" t="s">
        <v>43</v>
      </c>
      <c r="AO162" s="98" t="s">
        <v>43</v>
      </c>
      <c r="AP162" s="98" t="s">
        <v>43</v>
      </c>
      <c r="AQ162" s="98" t="s">
        <v>43</v>
      </c>
      <c r="AR162" s="98" t="s">
        <v>43</v>
      </c>
      <c r="AS162" s="474" t="s">
        <v>43</v>
      </c>
    </row>
    <row r="163" spans="1:179" s="15" customFormat="1" ht="27" customHeight="1" x14ac:dyDescent="0.25">
      <c r="A163" s="63" t="s">
        <v>74</v>
      </c>
      <c r="B163" s="136"/>
      <c r="C163" s="53">
        <v>954</v>
      </c>
      <c r="D163" s="547" t="s">
        <v>1804</v>
      </c>
      <c r="E163" s="1661">
        <f>SUM(E164:E194)</f>
        <v>0</v>
      </c>
      <c r="F163" s="1661">
        <f>CEILING(SUM(F164:F194),100)</f>
        <v>471800</v>
      </c>
      <c r="G163" s="1661">
        <f>CEILING(SUM(G164:G194),100)</f>
        <v>471800</v>
      </c>
      <c r="H163" s="50">
        <f>SUM(H164:H194)</f>
        <v>0</v>
      </c>
      <c r="I163" s="187">
        <f>SUM(I164:I194)</f>
        <v>471800</v>
      </c>
      <c r="J163" s="439">
        <f t="shared" si="88"/>
        <v>471800</v>
      </c>
      <c r="K163" s="45">
        <f t="shared" si="87"/>
        <v>0</v>
      </c>
      <c r="L163" s="45">
        <f t="shared" ref="L163:AB163" si="89">SUM(L164:L194)</f>
        <v>0</v>
      </c>
      <c r="M163" s="137">
        <f t="shared" si="89"/>
        <v>0</v>
      </c>
      <c r="N163" s="103">
        <f t="shared" si="89"/>
        <v>0</v>
      </c>
      <c r="O163" s="103">
        <f t="shared" si="89"/>
        <v>0</v>
      </c>
      <c r="P163" s="20">
        <f t="shared" si="89"/>
        <v>0</v>
      </c>
      <c r="Q163" s="137">
        <f t="shared" si="89"/>
        <v>0</v>
      </c>
      <c r="R163" s="103">
        <f t="shared" si="89"/>
        <v>0</v>
      </c>
      <c r="S163" s="103">
        <f t="shared" si="89"/>
        <v>0</v>
      </c>
      <c r="T163" s="103">
        <f t="shared" si="89"/>
        <v>0</v>
      </c>
      <c r="U163" s="103">
        <f t="shared" si="89"/>
        <v>0</v>
      </c>
      <c r="V163" s="20">
        <f t="shared" si="89"/>
        <v>0</v>
      </c>
      <c r="W163" s="137">
        <f t="shared" si="89"/>
        <v>0</v>
      </c>
      <c r="X163" s="20">
        <f t="shared" si="89"/>
        <v>0</v>
      </c>
      <c r="Y163" s="45">
        <f t="shared" si="89"/>
        <v>0</v>
      </c>
      <c r="Z163" s="45">
        <f t="shared" si="89"/>
        <v>0</v>
      </c>
      <c r="AA163" s="45">
        <f t="shared" si="89"/>
        <v>0</v>
      </c>
      <c r="AB163" s="420">
        <f t="shared" si="89"/>
        <v>0</v>
      </c>
      <c r="AC163" s="16"/>
      <c r="AD163" s="63" t="s">
        <v>74</v>
      </c>
      <c r="AE163" s="136"/>
      <c r="AF163" s="53">
        <v>954</v>
      </c>
      <c r="AG163" s="1638">
        <f>CEILING(SUM(AG164:AG194),100)</f>
        <v>471800</v>
      </c>
      <c r="AH163" s="20">
        <f t="shared" ref="AH163:AR163" si="90">CEILING(SUM(AH164:AH194),100)</f>
        <v>21500</v>
      </c>
      <c r="AI163" s="20">
        <f t="shared" si="90"/>
        <v>70000</v>
      </c>
      <c r="AJ163" s="20">
        <f t="shared" si="90"/>
        <v>189600</v>
      </c>
      <c r="AK163" s="20">
        <f t="shared" si="90"/>
        <v>0</v>
      </c>
      <c r="AL163" s="20">
        <f t="shared" si="90"/>
        <v>57300</v>
      </c>
      <c r="AM163" s="20">
        <f t="shared" si="90"/>
        <v>0</v>
      </c>
      <c r="AN163" s="20">
        <f t="shared" si="90"/>
        <v>0</v>
      </c>
      <c r="AO163" s="20">
        <f t="shared" si="90"/>
        <v>100500</v>
      </c>
      <c r="AP163" s="20">
        <f t="shared" si="90"/>
        <v>24600</v>
      </c>
      <c r="AQ163" s="20">
        <f t="shared" si="90"/>
        <v>0</v>
      </c>
      <c r="AR163" s="20">
        <f t="shared" si="90"/>
        <v>0</v>
      </c>
      <c r="AS163" s="474">
        <f t="shared" ref="AS163:AS202" si="91">AG163-AH163-AI163-AJ163-AK163-AL163-AM163-AN163-AO163-AP163-AQ163-AR163</f>
        <v>8300</v>
      </c>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row>
    <row r="164" spans="1:179" s="16" customFormat="1" ht="20.25" customHeight="1" x14ac:dyDescent="0.25">
      <c r="A164" s="77" t="s">
        <v>55</v>
      </c>
      <c r="B164" s="70"/>
      <c r="C164" s="70"/>
      <c r="D164" s="283"/>
      <c r="E164" s="1684"/>
      <c r="F164" s="1665">
        <f>'226.954 прочие услуги'!F7</f>
        <v>27300</v>
      </c>
      <c r="G164" s="1665">
        <f>F164</f>
        <v>27300</v>
      </c>
      <c r="H164" s="97"/>
      <c r="I164" s="211">
        <f t="shared" ref="I164:I198" si="92">G164-H164</f>
        <v>27300</v>
      </c>
      <c r="J164" s="438">
        <f t="shared" si="88"/>
        <v>27300</v>
      </c>
      <c r="K164" s="214">
        <f t="shared" si="87"/>
        <v>0</v>
      </c>
      <c r="L164" s="429"/>
      <c r="M164" s="156"/>
      <c r="N164" s="98"/>
      <c r="O164" s="98"/>
      <c r="P164" s="96">
        <f t="shared" ref="P164:P197" si="93">SUM(M164:O164)</f>
        <v>0</v>
      </c>
      <c r="Q164" s="98"/>
      <c r="R164" s="98"/>
      <c r="S164" s="98"/>
      <c r="T164" s="96">
        <f t="shared" ref="T164:T197" si="94">SUM(Q164:S164)</f>
        <v>0</v>
      </c>
      <c r="U164" s="98"/>
      <c r="V164" s="98"/>
      <c r="W164" s="98"/>
      <c r="X164" s="96">
        <f t="shared" ref="X164:X197" si="95">SUM(U164:W164)</f>
        <v>0</v>
      </c>
      <c r="Y164" s="98"/>
      <c r="Z164" s="98"/>
      <c r="AA164" s="98"/>
      <c r="AB164" s="419">
        <f t="shared" ref="AB164:AB197" si="96">SUM(Y164:AA164)</f>
        <v>0</v>
      </c>
      <c r="AD164" s="77" t="s">
        <v>55</v>
      </c>
      <c r="AE164" s="70"/>
      <c r="AF164" s="70"/>
      <c r="AG164" s="464">
        <f t="shared" ref="AG164:AG198" si="97">F164</f>
        <v>27300</v>
      </c>
      <c r="AH164" s="554"/>
      <c r="AI164" s="554"/>
      <c r="AJ164" s="554"/>
      <c r="AK164" s="554"/>
      <c r="AL164" s="554"/>
      <c r="AM164" s="554"/>
      <c r="AN164" s="554"/>
      <c r="AO164" s="554">
        <v>27300</v>
      </c>
      <c r="AP164" s="554"/>
      <c r="AQ164" s="554"/>
      <c r="AR164" s="554"/>
      <c r="AS164" s="474">
        <f t="shared" si="91"/>
        <v>0</v>
      </c>
    </row>
    <row r="165" spans="1:179" s="16" customFormat="1" ht="33.75" customHeight="1" x14ac:dyDescent="0.25">
      <c r="A165" s="77" t="s">
        <v>385</v>
      </c>
      <c r="B165" s="70"/>
      <c r="C165" s="70"/>
      <c r="D165" s="283"/>
      <c r="E165" s="1684"/>
      <c r="F165" s="1665">
        <f>'226.954 прочие услуги'!F12</f>
        <v>85000</v>
      </c>
      <c r="G165" s="1665">
        <f t="shared" ref="G165:G194" si="98">F165</f>
        <v>85000</v>
      </c>
      <c r="H165" s="97"/>
      <c r="I165" s="211">
        <f t="shared" si="92"/>
        <v>85000</v>
      </c>
      <c r="J165" s="438">
        <f t="shared" si="88"/>
        <v>85000</v>
      </c>
      <c r="K165" s="214">
        <f t="shared" si="87"/>
        <v>0</v>
      </c>
      <c r="L165" s="429"/>
      <c r="M165" s="156"/>
      <c r="N165" s="98"/>
      <c r="O165" s="98"/>
      <c r="P165" s="96">
        <f t="shared" si="93"/>
        <v>0</v>
      </c>
      <c r="Q165" s="98"/>
      <c r="R165" s="98"/>
      <c r="S165" s="98"/>
      <c r="T165" s="96">
        <f t="shared" si="94"/>
        <v>0</v>
      </c>
      <c r="U165" s="98"/>
      <c r="V165" s="98"/>
      <c r="W165" s="98"/>
      <c r="X165" s="96">
        <f t="shared" si="95"/>
        <v>0</v>
      </c>
      <c r="Y165" s="98"/>
      <c r="Z165" s="98"/>
      <c r="AA165" s="98"/>
      <c r="AB165" s="419">
        <f t="shared" si="96"/>
        <v>0</v>
      </c>
      <c r="AD165" s="77" t="s">
        <v>385</v>
      </c>
      <c r="AE165" s="70"/>
      <c r="AF165" s="70"/>
      <c r="AG165" s="464"/>
      <c r="AH165" s="554"/>
      <c r="AI165" s="554"/>
      <c r="AJ165" s="554"/>
      <c r="AK165" s="554"/>
      <c r="AL165" s="554"/>
      <c r="AM165" s="554"/>
      <c r="AN165" s="554"/>
      <c r="AO165" s="554"/>
      <c r="AP165" s="554"/>
      <c r="AQ165" s="554"/>
      <c r="AR165" s="554"/>
      <c r="AS165" s="474">
        <f t="shared" si="91"/>
        <v>0</v>
      </c>
    </row>
    <row r="166" spans="1:179" s="16" customFormat="1" ht="21.75" customHeight="1" x14ac:dyDescent="0.25">
      <c r="A166" s="77" t="s">
        <v>386</v>
      </c>
      <c r="B166" s="70"/>
      <c r="C166" s="70"/>
      <c r="D166" s="283"/>
      <c r="E166" s="1684"/>
      <c r="F166" s="1665">
        <f>'226.954 прочие услуги'!F13</f>
        <v>37300</v>
      </c>
      <c r="G166" s="1665">
        <f t="shared" si="98"/>
        <v>37300</v>
      </c>
      <c r="H166" s="97"/>
      <c r="I166" s="211">
        <f t="shared" si="92"/>
        <v>37300</v>
      </c>
      <c r="J166" s="438">
        <f t="shared" si="88"/>
        <v>37300</v>
      </c>
      <c r="K166" s="214">
        <f t="shared" si="87"/>
        <v>0</v>
      </c>
      <c r="L166" s="429"/>
      <c r="M166" s="156"/>
      <c r="N166" s="98"/>
      <c r="O166" s="98"/>
      <c r="P166" s="96">
        <f t="shared" si="93"/>
        <v>0</v>
      </c>
      <c r="Q166" s="98"/>
      <c r="R166" s="98"/>
      <c r="S166" s="98"/>
      <c r="T166" s="96">
        <f t="shared" si="94"/>
        <v>0</v>
      </c>
      <c r="U166" s="98"/>
      <c r="V166" s="98"/>
      <c r="W166" s="98"/>
      <c r="X166" s="96">
        <f t="shared" si="95"/>
        <v>0</v>
      </c>
      <c r="Y166" s="98"/>
      <c r="Z166" s="98"/>
      <c r="AA166" s="98"/>
      <c r="AB166" s="419">
        <f t="shared" si="96"/>
        <v>0</v>
      </c>
      <c r="AD166" s="77" t="s">
        <v>386</v>
      </c>
      <c r="AE166" s="70"/>
      <c r="AF166" s="70"/>
      <c r="AG166" s="464">
        <f t="shared" si="97"/>
        <v>37300</v>
      </c>
      <c r="AH166" s="554"/>
      <c r="AI166" s="554"/>
      <c r="AJ166" s="554"/>
      <c r="AK166" s="554"/>
      <c r="AL166" s="554">
        <v>37300</v>
      </c>
      <c r="AM166" s="554"/>
      <c r="AN166" s="554"/>
      <c r="AO166" s="554"/>
      <c r="AP166" s="554"/>
      <c r="AQ166" s="554"/>
      <c r="AR166" s="554"/>
      <c r="AS166" s="474">
        <f t="shared" si="91"/>
        <v>0</v>
      </c>
    </row>
    <row r="167" spans="1:179" s="16" customFormat="1" ht="33.75" customHeight="1" x14ac:dyDescent="0.25">
      <c r="A167" s="77" t="s">
        <v>387</v>
      </c>
      <c r="B167" s="70"/>
      <c r="C167" s="70"/>
      <c r="D167" s="283"/>
      <c r="E167" s="1684"/>
      <c r="F167" s="1665">
        <f>'226.954 прочие услуги'!F14</f>
        <v>0</v>
      </c>
      <c r="G167" s="1665">
        <f t="shared" si="98"/>
        <v>0</v>
      </c>
      <c r="H167" s="97"/>
      <c r="I167" s="211">
        <f t="shared" si="92"/>
        <v>0</v>
      </c>
      <c r="J167" s="438">
        <f t="shared" si="88"/>
        <v>0</v>
      </c>
      <c r="K167" s="214">
        <f t="shared" si="87"/>
        <v>0</v>
      </c>
      <c r="L167" s="429"/>
      <c r="M167" s="156"/>
      <c r="N167" s="98"/>
      <c r="O167" s="98"/>
      <c r="P167" s="96">
        <f t="shared" si="93"/>
        <v>0</v>
      </c>
      <c r="Q167" s="98"/>
      <c r="R167" s="98"/>
      <c r="S167" s="98"/>
      <c r="T167" s="96">
        <f t="shared" si="94"/>
        <v>0</v>
      </c>
      <c r="U167" s="98"/>
      <c r="V167" s="98"/>
      <c r="W167" s="98"/>
      <c r="X167" s="96">
        <f t="shared" si="95"/>
        <v>0</v>
      </c>
      <c r="Y167" s="98"/>
      <c r="Z167" s="98"/>
      <c r="AA167" s="98"/>
      <c r="AB167" s="419">
        <f t="shared" si="96"/>
        <v>0</v>
      </c>
      <c r="AD167" s="77" t="s">
        <v>387</v>
      </c>
      <c r="AE167" s="70"/>
      <c r="AF167" s="70"/>
      <c r="AG167" s="464">
        <v>85000</v>
      </c>
      <c r="AH167" s="554"/>
      <c r="AI167" s="554"/>
      <c r="AJ167" s="554">
        <v>85000</v>
      </c>
      <c r="AK167" s="554"/>
      <c r="AL167" s="554"/>
      <c r="AM167" s="554"/>
      <c r="AN167" s="554"/>
      <c r="AO167" s="554"/>
      <c r="AP167" s="554"/>
      <c r="AQ167" s="554"/>
      <c r="AR167" s="554"/>
      <c r="AS167" s="474">
        <f t="shared" si="91"/>
        <v>0</v>
      </c>
    </row>
    <row r="168" spans="1:179" s="16" customFormat="1" ht="23.25" customHeight="1" x14ac:dyDescent="0.25">
      <c r="A168" s="77" t="s">
        <v>388</v>
      </c>
      <c r="B168" s="70"/>
      <c r="C168" s="70"/>
      <c r="D168" s="283"/>
      <c r="E168" s="1684"/>
      <c r="F168" s="1665">
        <f>'226.954 прочие услуги'!F15</f>
        <v>0</v>
      </c>
      <c r="G168" s="1665">
        <f t="shared" si="98"/>
        <v>0</v>
      </c>
      <c r="H168" s="97"/>
      <c r="I168" s="211">
        <f t="shared" si="92"/>
        <v>0</v>
      </c>
      <c r="J168" s="438">
        <f t="shared" si="88"/>
        <v>0</v>
      </c>
      <c r="K168" s="214">
        <f t="shared" si="87"/>
        <v>0</v>
      </c>
      <c r="L168" s="429"/>
      <c r="M168" s="156"/>
      <c r="N168" s="98"/>
      <c r="O168" s="98"/>
      <c r="P168" s="96">
        <f t="shared" si="93"/>
        <v>0</v>
      </c>
      <c r="Q168" s="98"/>
      <c r="R168" s="98"/>
      <c r="S168" s="98"/>
      <c r="T168" s="96">
        <f t="shared" si="94"/>
        <v>0</v>
      </c>
      <c r="U168" s="98"/>
      <c r="V168" s="98"/>
      <c r="W168" s="98"/>
      <c r="X168" s="96">
        <f t="shared" si="95"/>
        <v>0</v>
      </c>
      <c r="Y168" s="98"/>
      <c r="Z168" s="98"/>
      <c r="AA168" s="98"/>
      <c r="AB168" s="419">
        <f t="shared" si="96"/>
        <v>0</v>
      </c>
      <c r="AD168" s="77" t="s">
        <v>388</v>
      </c>
      <c r="AE168" s="70"/>
      <c r="AF168" s="70"/>
      <c r="AG168" s="464">
        <f t="shared" si="97"/>
        <v>0</v>
      </c>
      <c r="AH168" s="554"/>
      <c r="AI168" s="554"/>
      <c r="AJ168" s="554"/>
      <c r="AK168" s="554"/>
      <c r="AL168" s="554"/>
      <c r="AM168" s="554"/>
      <c r="AN168" s="554"/>
      <c r="AO168" s="554"/>
      <c r="AP168" s="554"/>
      <c r="AQ168" s="554"/>
      <c r="AR168" s="554"/>
      <c r="AS168" s="474">
        <f t="shared" si="91"/>
        <v>0</v>
      </c>
    </row>
    <row r="169" spans="1:179" s="16" customFormat="1" ht="32.25" customHeight="1" x14ac:dyDescent="0.25">
      <c r="A169" s="77" t="s">
        <v>529</v>
      </c>
      <c r="B169" s="70"/>
      <c r="C169" s="70"/>
      <c r="D169" s="283"/>
      <c r="E169" s="1684"/>
      <c r="F169" s="1665">
        <f>'226.954 прочие услуги'!F16</f>
        <v>0</v>
      </c>
      <c r="G169" s="1665">
        <f t="shared" si="98"/>
        <v>0</v>
      </c>
      <c r="H169" s="97"/>
      <c r="I169" s="211">
        <f t="shared" si="92"/>
        <v>0</v>
      </c>
      <c r="J169" s="438">
        <f t="shared" si="88"/>
        <v>0</v>
      </c>
      <c r="K169" s="214">
        <f t="shared" si="87"/>
        <v>0</v>
      </c>
      <c r="L169" s="429"/>
      <c r="M169" s="156"/>
      <c r="N169" s="98"/>
      <c r="O169" s="98"/>
      <c r="P169" s="96">
        <f t="shared" si="93"/>
        <v>0</v>
      </c>
      <c r="Q169" s="98"/>
      <c r="R169" s="98"/>
      <c r="S169" s="98"/>
      <c r="T169" s="96">
        <f t="shared" si="94"/>
        <v>0</v>
      </c>
      <c r="U169" s="98"/>
      <c r="V169" s="98"/>
      <c r="W169" s="98"/>
      <c r="X169" s="96">
        <f t="shared" si="95"/>
        <v>0</v>
      </c>
      <c r="Y169" s="98"/>
      <c r="Z169" s="98"/>
      <c r="AA169" s="98"/>
      <c r="AB169" s="419">
        <f t="shared" si="96"/>
        <v>0</v>
      </c>
      <c r="AD169" s="77" t="s">
        <v>529</v>
      </c>
      <c r="AE169" s="70"/>
      <c r="AF169" s="70"/>
      <c r="AG169" s="464">
        <f t="shared" si="97"/>
        <v>0</v>
      </c>
      <c r="AH169" s="554"/>
      <c r="AI169" s="554"/>
      <c r="AJ169" s="554"/>
      <c r="AK169" s="554"/>
      <c r="AL169" s="554"/>
      <c r="AM169" s="554"/>
      <c r="AN169" s="554"/>
      <c r="AO169" s="554"/>
      <c r="AP169" s="554"/>
      <c r="AQ169" s="554"/>
      <c r="AR169" s="554"/>
      <c r="AS169" s="474">
        <f t="shared" si="91"/>
        <v>0</v>
      </c>
    </row>
    <row r="170" spans="1:179" s="16" customFormat="1" ht="20.25" customHeight="1" x14ac:dyDescent="0.25">
      <c r="A170" s="77" t="s">
        <v>389</v>
      </c>
      <c r="B170" s="70"/>
      <c r="C170" s="70"/>
      <c r="D170" s="283"/>
      <c r="E170" s="1684"/>
      <c r="F170" s="1665">
        <f>'226.954 прочие услуги'!F17</f>
        <v>0</v>
      </c>
      <c r="G170" s="1665">
        <f>F170</f>
        <v>0</v>
      </c>
      <c r="H170" s="97"/>
      <c r="I170" s="211">
        <f t="shared" si="92"/>
        <v>0</v>
      </c>
      <c r="J170" s="438">
        <f t="shared" si="88"/>
        <v>0</v>
      </c>
      <c r="K170" s="214">
        <f t="shared" si="87"/>
        <v>0</v>
      </c>
      <c r="L170" s="429"/>
      <c r="M170" s="156"/>
      <c r="N170" s="98"/>
      <c r="O170" s="98"/>
      <c r="P170" s="96">
        <f t="shared" si="93"/>
        <v>0</v>
      </c>
      <c r="Q170" s="98"/>
      <c r="R170" s="98"/>
      <c r="S170" s="98"/>
      <c r="T170" s="96">
        <f t="shared" si="94"/>
        <v>0</v>
      </c>
      <c r="U170" s="98"/>
      <c r="V170" s="98"/>
      <c r="W170" s="98"/>
      <c r="X170" s="96">
        <f t="shared" si="95"/>
        <v>0</v>
      </c>
      <c r="Y170" s="98"/>
      <c r="Z170" s="98"/>
      <c r="AA170" s="98"/>
      <c r="AB170" s="419">
        <f t="shared" si="96"/>
        <v>0</v>
      </c>
      <c r="AD170" s="77" t="s">
        <v>389</v>
      </c>
      <c r="AE170" s="70"/>
      <c r="AF170" s="70"/>
      <c r="AG170" s="464">
        <f t="shared" si="97"/>
        <v>0</v>
      </c>
      <c r="AH170" s="554"/>
      <c r="AI170" s="554"/>
      <c r="AJ170" s="554"/>
      <c r="AK170" s="554"/>
      <c r="AL170" s="554"/>
      <c r="AM170" s="554"/>
      <c r="AN170" s="554"/>
      <c r="AO170" s="554"/>
      <c r="AP170" s="554"/>
      <c r="AQ170" s="554"/>
      <c r="AR170" s="554"/>
      <c r="AS170" s="474">
        <f t="shared" si="91"/>
        <v>0</v>
      </c>
    </row>
    <row r="171" spans="1:179" s="16" customFormat="1" ht="20.25" customHeight="1" x14ac:dyDescent="0.25">
      <c r="A171" s="77" t="s">
        <v>413</v>
      </c>
      <c r="B171" s="70"/>
      <c r="C171" s="70"/>
      <c r="D171" s="283"/>
      <c r="E171" s="1684"/>
      <c r="F171" s="1665">
        <f>'226.954 прочие услуги'!F18</f>
        <v>0</v>
      </c>
      <c r="G171" s="1665">
        <f t="shared" si="98"/>
        <v>0</v>
      </c>
      <c r="H171" s="97"/>
      <c r="I171" s="211">
        <f t="shared" si="92"/>
        <v>0</v>
      </c>
      <c r="J171" s="438">
        <f t="shared" si="88"/>
        <v>0</v>
      </c>
      <c r="K171" s="214">
        <f t="shared" si="87"/>
        <v>0</v>
      </c>
      <c r="L171" s="429"/>
      <c r="M171" s="156"/>
      <c r="N171" s="98"/>
      <c r="O171" s="98"/>
      <c r="P171" s="96">
        <f t="shared" si="93"/>
        <v>0</v>
      </c>
      <c r="Q171" s="98"/>
      <c r="R171" s="98"/>
      <c r="S171" s="98"/>
      <c r="T171" s="96">
        <f t="shared" si="94"/>
        <v>0</v>
      </c>
      <c r="U171" s="98"/>
      <c r="V171" s="98"/>
      <c r="W171" s="98"/>
      <c r="X171" s="96">
        <f t="shared" si="95"/>
        <v>0</v>
      </c>
      <c r="Y171" s="98"/>
      <c r="Z171" s="98"/>
      <c r="AA171" s="98"/>
      <c r="AB171" s="419">
        <f t="shared" si="96"/>
        <v>0</v>
      </c>
      <c r="AD171" s="77" t="s">
        <v>413</v>
      </c>
      <c r="AE171" s="70"/>
      <c r="AF171" s="70"/>
      <c r="AG171" s="464">
        <f t="shared" si="97"/>
        <v>0</v>
      </c>
      <c r="AH171" s="554"/>
      <c r="AI171" s="554"/>
      <c r="AJ171" s="554"/>
      <c r="AK171" s="554"/>
      <c r="AL171" s="554"/>
      <c r="AM171" s="554"/>
      <c r="AN171" s="554"/>
      <c r="AO171" s="554"/>
      <c r="AP171" s="554"/>
      <c r="AQ171" s="554"/>
      <c r="AR171" s="554"/>
      <c r="AS171" s="474">
        <f t="shared" si="91"/>
        <v>0</v>
      </c>
    </row>
    <row r="172" spans="1:179" s="16" customFormat="1" ht="34.5" customHeight="1" x14ac:dyDescent="0.25">
      <c r="A172" s="77" t="s">
        <v>530</v>
      </c>
      <c r="B172" s="70"/>
      <c r="C172" s="70"/>
      <c r="D172" s="283"/>
      <c r="E172" s="1684"/>
      <c r="F172" s="1665">
        <f>'226.954 прочие услуги'!F24</f>
        <v>123200.00000000003</v>
      </c>
      <c r="G172" s="1665">
        <f t="shared" si="98"/>
        <v>123200.00000000003</v>
      </c>
      <c r="H172" s="97"/>
      <c r="I172" s="211">
        <f t="shared" si="92"/>
        <v>123200.00000000003</v>
      </c>
      <c r="J172" s="438">
        <f t="shared" si="88"/>
        <v>123200.00000000003</v>
      </c>
      <c r="K172" s="214">
        <f t="shared" si="87"/>
        <v>0</v>
      </c>
      <c r="L172" s="429"/>
      <c r="M172" s="156"/>
      <c r="N172" s="98"/>
      <c r="O172" s="98"/>
      <c r="P172" s="96">
        <f t="shared" si="93"/>
        <v>0</v>
      </c>
      <c r="Q172" s="98"/>
      <c r="R172" s="98"/>
      <c r="S172" s="98"/>
      <c r="T172" s="96">
        <f t="shared" si="94"/>
        <v>0</v>
      </c>
      <c r="U172" s="98"/>
      <c r="V172" s="98"/>
      <c r="W172" s="98"/>
      <c r="X172" s="96">
        <f t="shared" si="95"/>
        <v>0</v>
      </c>
      <c r="Y172" s="98"/>
      <c r="Z172" s="98"/>
      <c r="AA172" s="98"/>
      <c r="AB172" s="419">
        <f t="shared" si="96"/>
        <v>0</v>
      </c>
      <c r="AD172" s="77" t="s">
        <v>530</v>
      </c>
      <c r="AE172" s="70"/>
      <c r="AF172" s="70"/>
      <c r="AG172" s="464">
        <f t="shared" si="97"/>
        <v>123200.00000000003</v>
      </c>
      <c r="AH172" s="554"/>
      <c r="AI172" s="554">
        <v>50000</v>
      </c>
      <c r="AJ172" s="554"/>
      <c r="AK172" s="554"/>
      <c r="AL172" s="554"/>
      <c r="AM172" s="554"/>
      <c r="AN172" s="554"/>
      <c r="AO172" s="554">
        <v>73200</v>
      </c>
      <c r="AP172" s="554"/>
      <c r="AQ172" s="554"/>
      <c r="AR172" s="554"/>
      <c r="AS172" s="474">
        <f t="shared" si="91"/>
        <v>2.9103830456733704E-11</v>
      </c>
    </row>
    <row r="173" spans="1:179" s="16" customFormat="1" ht="101.25" customHeight="1" x14ac:dyDescent="0.25">
      <c r="A173" s="77" t="s">
        <v>1010</v>
      </c>
      <c r="B173" s="70"/>
      <c r="C173" s="70"/>
      <c r="D173" s="283"/>
      <c r="E173" s="1684"/>
      <c r="F173" s="1665">
        <f>'226.954 прочие услуги'!F33</f>
        <v>84600</v>
      </c>
      <c r="G173" s="1665">
        <f t="shared" si="98"/>
        <v>84600</v>
      </c>
      <c r="H173" s="97"/>
      <c r="I173" s="211">
        <f t="shared" si="92"/>
        <v>84600</v>
      </c>
      <c r="J173" s="438">
        <f t="shared" si="88"/>
        <v>84600</v>
      </c>
      <c r="K173" s="214">
        <f t="shared" si="87"/>
        <v>0</v>
      </c>
      <c r="L173" s="429"/>
      <c r="M173" s="156"/>
      <c r="N173" s="98"/>
      <c r="O173" s="98"/>
      <c r="P173" s="96">
        <f t="shared" si="93"/>
        <v>0</v>
      </c>
      <c r="Q173" s="98"/>
      <c r="R173" s="98"/>
      <c r="S173" s="98"/>
      <c r="T173" s="96">
        <f t="shared" si="94"/>
        <v>0</v>
      </c>
      <c r="U173" s="98"/>
      <c r="V173" s="98"/>
      <c r="W173" s="98"/>
      <c r="X173" s="96">
        <f t="shared" si="95"/>
        <v>0</v>
      </c>
      <c r="Y173" s="98"/>
      <c r="Z173" s="98"/>
      <c r="AA173" s="98"/>
      <c r="AB173" s="419">
        <f t="shared" si="96"/>
        <v>0</v>
      </c>
      <c r="AD173" s="77" t="s">
        <v>1010</v>
      </c>
      <c r="AE173" s="70"/>
      <c r="AF173" s="70"/>
      <c r="AG173" s="464">
        <f t="shared" si="97"/>
        <v>84600</v>
      </c>
      <c r="AH173" s="554">
        <v>20000</v>
      </c>
      <c r="AI173" s="554">
        <v>20000</v>
      </c>
      <c r="AJ173" s="554"/>
      <c r="AK173" s="554"/>
      <c r="AL173" s="554">
        <v>20000</v>
      </c>
      <c r="AM173" s="554"/>
      <c r="AN173" s="554"/>
      <c r="AO173" s="554"/>
      <c r="AP173" s="554">
        <v>24600</v>
      </c>
      <c r="AQ173" s="554"/>
      <c r="AR173" s="554"/>
      <c r="AS173" s="474">
        <f t="shared" si="91"/>
        <v>0</v>
      </c>
    </row>
    <row r="174" spans="1:179" s="16" customFormat="1" ht="21" customHeight="1" x14ac:dyDescent="0.25">
      <c r="A174" s="77" t="s">
        <v>858</v>
      </c>
      <c r="B174" s="70"/>
      <c r="C174" s="70"/>
      <c r="D174" s="283"/>
      <c r="E174" s="1684"/>
      <c r="F174" s="1665">
        <f>'226.954 прочие услуги'!F46</f>
        <v>0</v>
      </c>
      <c r="G174" s="1665">
        <f t="shared" si="98"/>
        <v>0</v>
      </c>
      <c r="H174" s="97"/>
      <c r="I174" s="211">
        <f t="shared" si="92"/>
        <v>0</v>
      </c>
      <c r="J174" s="438">
        <f t="shared" si="88"/>
        <v>0</v>
      </c>
      <c r="K174" s="214">
        <f t="shared" si="87"/>
        <v>0</v>
      </c>
      <c r="L174" s="429"/>
      <c r="M174" s="156"/>
      <c r="N174" s="98"/>
      <c r="O174" s="98"/>
      <c r="P174" s="96">
        <f t="shared" si="93"/>
        <v>0</v>
      </c>
      <c r="Q174" s="98"/>
      <c r="R174" s="98"/>
      <c r="S174" s="98"/>
      <c r="T174" s="96">
        <f t="shared" si="94"/>
        <v>0</v>
      </c>
      <c r="U174" s="98"/>
      <c r="V174" s="98"/>
      <c r="W174" s="98"/>
      <c r="X174" s="96">
        <f t="shared" si="95"/>
        <v>0</v>
      </c>
      <c r="Y174" s="98"/>
      <c r="Z174" s="98"/>
      <c r="AA174" s="98"/>
      <c r="AB174" s="419">
        <f t="shared" si="96"/>
        <v>0</v>
      </c>
      <c r="AD174" s="77" t="s">
        <v>858</v>
      </c>
      <c r="AE174" s="70"/>
      <c r="AF174" s="70"/>
      <c r="AG174" s="464">
        <f t="shared" si="97"/>
        <v>0</v>
      </c>
      <c r="AH174" s="554"/>
      <c r="AI174" s="554"/>
      <c r="AJ174" s="554"/>
      <c r="AK174" s="554"/>
      <c r="AL174" s="554"/>
      <c r="AM174" s="554"/>
      <c r="AN174" s="554"/>
      <c r="AO174" s="554"/>
      <c r="AP174" s="554"/>
      <c r="AQ174" s="554"/>
      <c r="AR174" s="554"/>
      <c r="AS174" s="474">
        <f t="shared" si="91"/>
        <v>0</v>
      </c>
    </row>
    <row r="175" spans="1:179" s="16" customFormat="1" ht="21" customHeight="1" x14ac:dyDescent="0.25">
      <c r="A175" s="77" t="s">
        <v>54</v>
      </c>
      <c r="B175" s="70"/>
      <c r="C175" s="70"/>
      <c r="D175" s="283"/>
      <c r="E175" s="1684"/>
      <c r="F175" s="1665">
        <f>'226.954 прочие услуги'!F47</f>
        <v>0</v>
      </c>
      <c r="G175" s="1665">
        <f t="shared" si="98"/>
        <v>0</v>
      </c>
      <c r="H175" s="97"/>
      <c r="I175" s="211">
        <f t="shared" si="92"/>
        <v>0</v>
      </c>
      <c r="J175" s="438">
        <f t="shared" si="88"/>
        <v>0</v>
      </c>
      <c r="K175" s="214">
        <f t="shared" si="87"/>
        <v>0</v>
      </c>
      <c r="L175" s="429"/>
      <c r="M175" s="156"/>
      <c r="N175" s="98"/>
      <c r="O175" s="98"/>
      <c r="P175" s="96">
        <f t="shared" si="93"/>
        <v>0</v>
      </c>
      <c r="Q175" s="98"/>
      <c r="R175" s="98"/>
      <c r="S175" s="98"/>
      <c r="T175" s="96">
        <f t="shared" si="94"/>
        <v>0</v>
      </c>
      <c r="U175" s="98"/>
      <c r="V175" s="98"/>
      <c r="W175" s="98"/>
      <c r="X175" s="96">
        <f t="shared" si="95"/>
        <v>0</v>
      </c>
      <c r="Y175" s="98"/>
      <c r="Z175" s="98"/>
      <c r="AA175" s="98"/>
      <c r="AB175" s="419">
        <f t="shared" si="96"/>
        <v>0</v>
      </c>
      <c r="AD175" s="77" t="s">
        <v>54</v>
      </c>
      <c r="AE175" s="70"/>
      <c r="AF175" s="70"/>
      <c r="AG175" s="464">
        <f t="shared" si="97"/>
        <v>0</v>
      </c>
      <c r="AH175" s="554"/>
      <c r="AI175" s="554"/>
      <c r="AJ175" s="554"/>
      <c r="AK175" s="554"/>
      <c r="AL175" s="554"/>
      <c r="AM175" s="554"/>
      <c r="AN175" s="554"/>
      <c r="AO175" s="554"/>
      <c r="AP175" s="554"/>
      <c r="AQ175" s="554"/>
      <c r="AR175" s="554"/>
      <c r="AS175" s="474">
        <f t="shared" si="91"/>
        <v>0</v>
      </c>
    </row>
    <row r="176" spans="1:179" s="16" customFormat="1" ht="50.25" customHeight="1" x14ac:dyDescent="0.25">
      <c r="A176" s="77" t="s">
        <v>412</v>
      </c>
      <c r="B176" s="70"/>
      <c r="C176" s="70"/>
      <c r="D176" s="283"/>
      <c r="E176" s="1684"/>
      <c r="F176" s="1665">
        <f>'226.954 прочие услуги'!F48</f>
        <v>0</v>
      </c>
      <c r="G176" s="1665">
        <f t="shared" si="98"/>
        <v>0</v>
      </c>
      <c r="H176" s="97"/>
      <c r="I176" s="211">
        <f t="shared" si="92"/>
        <v>0</v>
      </c>
      <c r="J176" s="438">
        <f t="shared" si="88"/>
        <v>0</v>
      </c>
      <c r="K176" s="214">
        <f t="shared" si="87"/>
        <v>0</v>
      </c>
      <c r="L176" s="429"/>
      <c r="M176" s="156"/>
      <c r="N176" s="98"/>
      <c r="O176" s="98"/>
      <c r="P176" s="96">
        <f t="shared" si="93"/>
        <v>0</v>
      </c>
      <c r="Q176" s="98"/>
      <c r="R176" s="98"/>
      <c r="S176" s="98"/>
      <c r="T176" s="96">
        <f t="shared" si="94"/>
        <v>0</v>
      </c>
      <c r="U176" s="98"/>
      <c r="V176" s="98"/>
      <c r="W176" s="98"/>
      <c r="X176" s="96">
        <f t="shared" si="95"/>
        <v>0</v>
      </c>
      <c r="Y176" s="98"/>
      <c r="Z176" s="98"/>
      <c r="AA176" s="98"/>
      <c r="AB176" s="419">
        <f t="shared" si="96"/>
        <v>0</v>
      </c>
      <c r="AD176" s="77" t="s">
        <v>412</v>
      </c>
      <c r="AE176" s="70"/>
      <c r="AF176" s="70"/>
      <c r="AG176" s="464">
        <f t="shared" si="97"/>
        <v>0</v>
      </c>
      <c r="AH176" s="554"/>
      <c r="AI176" s="554"/>
      <c r="AJ176" s="554"/>
      <c r="AK176" s="554"/>
      <c r="AL176" s="554"/>
      <c r="AM176" s="554"/>
      <c r="AN176" s="554"/>
      <c r="AO176" s="554"/>
      <c r="AP176" s="554"/>
      <c r="AQ176" s="554"/>
      <c r="AR176" s="554"/>
      <c r="AS176" s="474">
        <f t="shared" si="91"/>
        <v>0</v>
      </c>
    </row>
    <row r="177" spans="1:45" s="16" customFormat="1" ht="82.5" customHeight="1" x14ac:dyDescent="0.25">
      <c r="A177" s="78" t="s">
        <v>693</v>
      </c>
      <c r="B177" s="70"/>
      <c r="C177" s="70"/>
      <c r="D177" s="283"/>
      <c r="E177" s="1684"/>
      <c r="F177" s="1665">
        <f>'226.954 прочие услуги'!F59</f>
        <v>65000</v>
      </c>
      <c r="G177" s="1665">
        <f t="shared" si="98"/>
        <v>65000</v>
      </c>
      <c r="H177" s="97"/>
      <c r="I177" s="211">
        <f t="shared" si="92"/>
        <v>65000</v>
      </c>
      <c r="J177" s="438">
        <f t="shared" si="88"/>
        <v>65000</v>
      </c>
      <c r="K177" s="214">
        <f t="shared" si="87"/>
        <v>0</v>
      </c>
      <c r="L177" s="429"/>
      <c r="M177" s="156"/>
      <c r="N177" s="98"/>
      <c r="O177" s="98"/>
      <c r="P177" s="96">
        <f t="shared" si="93"/>
        <v>0</v>
      </c>
      <c r="Q177" s="98"/>
      <c r="R177" s="98"/>
      <c r="S177" s="98"/>
      <c r="T177" s="96">
        <f t="shared" si="94"/>
        <v>0</v>
      </c>
      <c r="U177" s="98"/>
      <c r="V177" s="98"/>
      <c r="W177" s="98"/>
      <c r="X177" s="96">
        <f t="shared" si="95"/>
        <v>0</v>
      </c>
      <c r="Y177" s="98"/>
      <c r="Z177" s="98"/>
      <c r="AA177" s="98"/>
      <c r="AB177" s="419">
        <f t="shared" si="96"/>
        <v>0</v>
      </c>
      <c r="AD177" s="78" t="s">
        <v>693</v>
      </c>
      <c r="AE177" s="70"/>
      <c r="AF177" s="70"/>
      <c r="AG177" s="464">
        <f t="shared" si="97"/>
        <v>65000</v>
      </c>
      <c r="AH177" s="554"/>
      <c r="AI177" s="554"/>
      <c r="AJ177" s="554">
        <v>65000</v>
      </c>
      <c r="AK177" s="554"/>
      <c r="AL177" s="554"/>
      <c r="AM177" s="554"/>
      <c r="AN177" s="554"/>
      <c r="AO177" s="554"/>
      <c r="AP177" s="554"/>
      <c r="AQ177" s="554"/>
      <c r="AR177" s="554"/>
      <c r="AS177" s="474">
        <f t="shared" si="91"/>
        <v>0</v>
      </c>
    </row>
    <row r="178" spans="1:45" s="16" customFormat="1" ht="32.25" customHeight="1" x14ac:dyDescent="0.25">
      <c r="A178" s="77" t="s">
        <v>395</v>
      </c>
      <c r="B178" s="70"/>
      <c r="C178" s="70"/>
      <c r="D178" s="283"/>
      <c r="E178" s="1684"/>
      <c r="F178" s="1665">
        <f>'226.954 прочие услуги'!F60</f>
        <v>39600</v>
      </c>
      <c r="G178" s="1665">
        <f t="shared" si="98"/>
        <v>39600</v>
      </c>
      <c r="H178" s="97"/>
      <c r="I178" s="211">
        <f t="shared" si="92"/>
        <v>39600</v>
      </c>
      <c r="J178" s="438">
        <f t="shared" si="88"/>
        <v>39600</v>
      </c>
      <c r="K178" s="214">
        <f t="shared" si="87"/>
        <v>0</v>
      </c>
      <c r="L178" s="429"/>
      <c r="M178" s="156"/>
      <c r="N178" s="98"/>
      <c r="O178" s="98"/>
      <c r="P178" s="96">
        <f t="shared" si="93"/>
        <v>0</v>
      </c>
      <c r="Q178" s="98"/>
      <c r="R178" s="98"/>
      <c r="S178" s="98"/>
      <c r="T178" s="96">
        <f t="shared" si="94"/>
        <v>0</v>
      </c>
      <c r="U178" s="98"/>
      <c r="V178" s="98"/>
      <c r="W178" s="98"/>
      <c r="X178" s="96">
        <f t="shared" si="95"/>
        <v>0</v>
      </c>
      <c r="Y178" s="98"/>
      <c r="Z178" s="98"/>
      <c r="AA178" s="98"/>
      <c r="AB178" s="419">
        <f t="shared" si="96"/>
        <v>0</v>
      </c>
      <c r="AD178" s="77" t="s">
        <v>395</v>
      </c>
      <c r="AE178" s="70"/>
      <c r="AF178" s="70"/>
      <c r="AG178" s="464">
        <f t="shared" si="97"/>
        <v>39600</v>
      </c>
      <c r="AH178" s="554"/>
      <c r="AI178" s="554"/>
      <c r="AJ178" s="554">
        <v>39600</v>
      </c>
      <c r="AK178" s="554"/>
      <c r="AL178" s="554"/>
      <c r="AM178" s="554"/>
      <c r="AN178" s="554"/>
      <c r="AO178" s="554"/>
      <c r="AP178" s="554"/>
      <c r="AQ178" s="554"/>
      <c r="AR178" s="554"/>
      <c r="AS178" s="474">
        <f t="shared" si="91"/>
        <v>0</v>
      </c>
    </row>
    <row r="179" spans="1:45" s="16" customFormat="1" ht="20.25" customHeight="1" x14ac:dyDescent="0.25">
      <c r="A179" s="77" t="s">
        <v>402</v>
      </c>
      <c r="B179" s="70"/>
      <c r="C179" s="70"/>
      <c r="D179" s="283"/>
      <c r="E179" s="1684"/>
      <c r="F179" s="1665">
        <f>'226.954 прочие услуги'!F67</f>
        <v>0</v>
      </c>
      <c r="G179" s="1665">
        <f t="shared" si="98"/>
        <v>0</v>
      </c>
      <c r="H179" s="97"/>
      <c r="I179" s="211">
        <f t="shared" si="92"/>
        <v>0</v>
      </c>
      <c r="J179" s="438">
        <f t="shared" si="88"/>
        <v>0</v>
      </c>
      <c r="K179" s="214">
        <f t="shared" si="87"/>
        <v>0</v>
      </c>
      <c r="L179" s="429"/>
      <c r="M179" s="156"/>
      <c r="N179" s="98"/>
      <c r="O179" s="98"/>
      <c r="P179" s="96">
        <f t="shared" si="93"/>
        <v>0</v>
      </c>
      <c r="Q179" s="98"/>
      <c r="R179" s="98"/>
      <c r="S179" s="98"/>
      <c r="T179" s="96">
        <f t="shared" si="94"/>
        <v>0</v>
      </c>
      <c r="U179" s="98"/>
      <c r="V179" s="98"/>
      <c r="W179" s="98"/>
      <c r="X179" s="96">
        <f t="shared" si="95"/>
        <v>0</v>
      </c>
      <c r="Y179" s="98"/>
      <c r="Z179" s="98"/>
      <c r="AA179" s="98"/>
      <c r="AB179" s="419">
        <f t="shared" si="96"/>
        <v>0</v>
      </c>
      <c r="AD179" s="77" t="s">
        <v>402</v>
      </c>
      <c r="AE179" s="70"/>
      <c r="AF179" s="70"/>
      <c r="AG179" s="464">
        <f t="shared" si="97"/>
        <v>0</v>
      </c>
      <c r="AH179" s="554"/>
      <c r="AI179" s="554"/>
      <c r="AJ179" s="554"/>
      <c r="AK179" s="554"/>
      <c r="AL179" s="554"/>
      <c r="AM179" s="554"/>
      <c r="AN179" s="554"/>
      <c r="AO179" s="554"/>
      <c r="AP179" s="554"/>
      <c r="AQ179" s="554"/>
      <c r="AR179" s="554"/>
      <c r="AS179" s="474">
        <f t="shared" si="91"/>
        <v>0</v>
      </c>
    </row>
    <row r="180" spans="1:45" s="16" customFormat="1" ht="48.75" customHeight="1" x14ac:dyDescent="0.25">
      <c r="A180" s="77" t="s">
        <v>859</v>
      </c>
      <c r="B180" s="70"/>
      <c r="C180" s="70"/>
      <c r="D180" s="283"/>
      <c r="E180" s="1684"/>
      <c r="F180" s="1665">
        <f>'226.954 прочие услуги'!F72</f>
        <v>1500</v>
      </c>
      <c r="G180" s="1665">
        <f t="shared" si="98"/>
        <v>1500</v>
      </c>
      <c r="H180" s="97"/>
      <c r="I180" s="211">
        <f t="shared" si="92"/>
        <v>1500</v>
      </c>
      <c r="J180" s="438">
        <f t="shared" si="88"/>
        <v>1500</v>
      </c>
      <c r="K180" s="214">
        <f t="shared" si="87"/>
        <v>0</v>
      </c>
      <c r="L180" s="429"/>
      <c r="M180" s="156"/>
      <c r="N180" s="98"/>
      <c r="O180" s="98"/>
      <c r="P180" s="96">
        <f t="shared" si="93"/>
        <v>0</v>
      </c>
      <c r="Q180" s="98"/>
      <c r="R180" s="98"/>
      <c r="S180" s="98"/>
      <c r="T180" s="96">
        <f t="shared" si="94"/>
        <v>0</v>
      </c>
      <c r="U180" s="98"/>
      <c r="V180" s="98"/>
      <c r="W180" s="98"/>
      <c r="X180" s="96">
        <f t="shared" si="95"/>
        <v>0</v>
      </c>
      <c r="Y180" s="98"/>
      <c r="Z180" s="98"/>
      <c r="AA180" s="98"/>
      <c r="AB180" s="419">
        <f t="shared" si="96"/>
        <v>0</v>
      </c>
      <c r="AD180" s="77" t="s">
        <v>859</v>
      </c>
      <c r="AE180" s="70"/>
      <c r="AF180" s="70"/>
      <c r="AG180" s="464">
        <f t="shared" si="97"/>
        <v>1500</v>
      </c>
      <c r="AH180" s="554">
        <v>1500</v>
      </c>
      <c r="AI180" s="554"/>
      <c r="AJ180" s="554"/>
      <c r="AK180" s="554"/>
      <c r="AL180" s="554"/>
      <c r="AM180" s="554"/>
      <c r="AN180" s="554"/>
      <c r="AO180" s="554"/>
      <c r="AP180" s="554"/>
      <c r="AQ180" s="554"/>
      <c r="AR180" s="554"/>
      <c r="AS180" s="474">
        <f t="shared" si="91"/>
        <v>0</v>
      </c>
    </row>
    <row r="181" spans="1:45" s="16" customFormat="1" ht="19.5" customHeight="1" x14ac:dyDescent="0.25">
      <c r="A181" s="77" t="s">
        <v>707</v>
      </c>
      <c r="B181" s="70"/>
      <c r="C181" s="70"/>
      <c r="D181" s="283"/>
      <c r="E181" s="1684"/>
      <c r="F181" s="1665">
        <f>'226.954 прочие услуги'!F73</f>
        <v>0</v>
      </c>
      <c r="G181" s="1665">
        <f t="shared" si="98"/>
        <v>0</v>
      </c>
      <c r="H181" s="97"/>
      <c r="I181" s="211">
        <f t="shared" si="92"/>
        <v>0</v>
      </c>
      <c r="J181" s="438">
        <f t="shared" si="88"/>
        <v>0</v>
      </c>
      <c r="K181" s="214">
        <f t="shared" si="87"/>
        <v>0</v>
      </c>
      <c r="L181" s="429"/>
      <c r="M181" s="156"/>
      <c r="N181" s="98"/>
      <c r="O181" s="98"/>
      <c r="P181" s="96">
        <f t="shared" si="93"/>
        <v>0</v>
      </c>
      <c r="Q181" s="98"/>
      <c r="R181" s="98"/>
      <c r="S181" s="98"/>
      <c r="T181" s="96">
        <f t="shared" si="94"/>
        <v>0</v>
      </c>
      <c r="U181" s="98"/>
      <c r="V181" s="98"/>
      <c r="W181" s="98"/>
      <c r="X181" s="96">
        <f t="shared" si="95"/>
        <v>0</v>
      </c>
      <c r="Y181" s="98"/>
      <c r="Z181" s="98"/>
      <c r="AA181" s="98"/>
      <c r="AB181" s="419">
        <f t="shared" si="96"/>
        <v>0</v>
      </c>
      <c r="AD181" s="77" t="s">
        <v>707</v>
      </c>
      <c r="AE181" s="70"/>
      <c r="AF181" s="70"/>
      <c r="AG181" s="464">
        <f t="shared" si="97"/>
        <v>0</v>
      </c>
      <c r="AH181" s="98"/>
      <c r="AI181" s="98"/>
      <c r="AJ181" s="98"/>
      <c r="AK181" s="98"/>
      <c r="AL181" s="98"/>
      <c r="AM181" s="98"/>
      <c r="AN181" s="98"/>
      <c r="AO181" s="98"/>
      <c r="AP181" s="98"/>
      <c r="AQ181" s="98"/>
      <c r="AR181" s="98"/>
      <c r="AS181" s="474">
        <f t="shared" si="91"/>
        <v>0</v>
      </c>
    </row>
    <row r="182" spans="1:45" s="16" customFormat="1" ht="19.5" customHeight="1" x14ac:dyDescent="0.25">
      <c r="A182" s="77" t="s">
        <v>709</v>
      </c>
      <c r="B182" s="70"/>
      <c r="C182" s="70"/>
      <c r="D182" s="283"/>
      <c r="E182" s="1684"/>
      <c r="F182" s="1665">
        <f>'226.954 прочие услуги'!F74</f>
        <v>0</v>
      </c>
      <c r="G182" s="1665">
        <f t="shared" si="98"/>
        <v>0</v>
      </c>
      <c r="H182" s="97"/>
      <c r="I182" s="211">
        <f t="shared" si="92"/>
        <v>0</v>
      </c>
      <c r="J182" s="438">
        <f t="shared" si="88"/>
        <v>0</v>
      </c>
      <c r="K182" s="214">
        <f t="shared" si="87"/>
        <v>0</v>
      </c>
      <c r="L182" s="429"/>
      <c r="M182" s="156"/>
      <c r="N182" s="98"/>
      <c r="O182" s="98"/>
      <c r="P182" s="96">
        <f t="shared" si="93"/>
        <v>0</v>
      </c>
      <c r="Q182" s="98"/>
      <c r="R182" s="98"/>
      <c r="S182" s="98"/>
      <c r="T182" s="96">
        <f t="shared" si="94"/>
        <v>0</v>
      </c>
      <c r="U182" s="98"/>
      <c r="V182" s="98"/>
      <c r="W182" s="98"/>
      <c r="X182" s="96">
        <f t="shared" si="95"/>
        <v>0</v>
      </c>
      <c r="Y182" s="98"/>
      <c r="Z182" s="98"/>
      <c r="AA182" s="98"/>
      <c r="AB182" s="419">
        <f t="shared" si="96"/>
        <v>0</v>
      </c>
      <c r="AD182" s="77" t="s">
        <v>709</v>
      </c>
      <c r="AE182" s="70"/>
      <c r="AF182" s="70"/>
      <c r="AG182" s="464">
        <f t="shared" si="97"/>
        <v>0</v>
      </c>
      <c r="AH182" s="98"/>
      <c r="AI182" s="98"/>
      <c r="AJ182" s="98"/>
      <c r="AK182" s="98"/>
      <c r="AL182" s="98"/>
      <c r="AM182" s="98"/>
      <c r="AN182" s="98"/>
      <c r="AO182" s="98"/>
      <c r="AP182" s="98"/>
      <c r="AQ182" s="98"/>
      <c r="AR182" s="98"/>
      <c r="AS182" s="474">
        <f t="shared" si="91"/>
        <v>0</v>
      </c>
    </row>
    <row r="183" spans="1:45" s="16" customFormat="1" ht="19.5" customHeight="1" x14ac:dyDescent="0.25">
      <c r="A183" s="77" t="s">
        <v>713</v>
      </c>
      <c r="B183" s="70"/>
      <c r="C183" s="70"/>
      <c r="D183" s="283"/>
      <c r="E183" s="1684"/>
      <c r="F183" s="1665">
        <f>'226.954 прочие услуги'!F75</f>
        <v>0</v>
      </c>
      <c r="G183" s="1665">
        <f t="shared" si="98"/>
        <v>0</v>
      </c>
      <c r="H183" s="97"/>
      <c r="I183" s="211">
        <f t="shared" si="92"/>
        <v>0</v>
      </c>
      <c r="J183" s="438">
        <f t="shared" si="88"/>
        <v>0</v>
      </c>
      <c r="K183" s="214">
        <f t="shared" si="87"/>
        <v>0</v>
      </c>
      <c r="L183" s="429"/>
      <c r="M183" s="156"/>
      <c r="N183" s="98"/>
      <c r="O183" s="98"/>
      <c r="P183" s="96">
        <f t="shared" si="93"/>
        <v>0</v>
      </c>
      <c r="Q183" s="98"/>
      <c r="R183" s="98"/>
      <c r="S183" s="98"/>
      <c r="T183" s="96">
        <f t="shared" si="94"/>
        <v>0</v>
      </c>
      <c r="U183" s="98"/>
      <c r="V183" s="98"/>
      <c r="W183" s="98"/>
      <c r="X183" s="96">
        <f t="shared" si="95"/>
        <v>0</v>
      </c>
      <c r="Y183" s="98"/>
      <c r="Z183" s="98"/>
      <c r="AA183" s="98"/>
      <c r="AB183" s="419">
        <f t="shared" si="96"/>
        <v>0</v>
      </c>
      <c r="AD183" s="77" t="s">
        <v>713</v>
      </c>
      <c r="AE183" s="70"/>
      <c r="AF183" s="70"/>
      <c r="AG183" s="464">
        <f t="shared" si="97"/>
        <v>0</v>
      </c>
      <c r="AH183" s="98"/>
      <c r="AI183" s="98"/>
      <c r="AJ183" s="98"/>
      <c r="AK183" s="98"/>
      <c r="AL183" s="98"/>
      <c r="AM183" s="98"/>
      <c r="AN183" s="98"/>
      <c r="AO183" s="98"/>
      <c r="AP183" s="98"/>
      <c r="AQ183" s="98"/>
      <c r="AR183" s="98"/>
      <c r="AS183" s="474">
        <f t="shared" si="91"/>
        <v>0</v>
      </c>
    </row>
    <row r="184" spans="1:45" s="16" customFormat="1" ht="65.25" customHeight="1" x14ac:dyDescent="0.25">
      <c r="A184" s="77" t="s">
        <v>860</v>
      </c>
      <c r="B184" s="70"/>
      <c r="C184" s="70"/>
      <c r="D184" s="283"/>
      <c r="E184" s="1684"/>
      <c r="F184" s="1665">
        <f>'226.954 прочие услуги'!F76</f>
        <v>8300</v>
      </c>
      <c r="G184" s="1665">
        <f t="shared" si="98"/>
        <v>8300</v>
      </c>
      <c r="H184" s="97"/>
      <c r="I184" s="211">
        <f t="shared" si="92"/>
        <v>8300</v>
      </c>
      <c r="J184" s="438">
        <f t="shared" si="88"/>
        <v>8300</v>
      </c>
      <c r="K184" s="214">
        <f t="shared" si="87"/>
        <v>0</v>
      </c>
      <c r="L184" s="429"/>
      <c r="M184" s="156"/>
      <c r="N184" s="98"/>
      <c r="O184" s="98"/>
      <c r="P184" s="96">
        <f t="shared" si="93"/>
        <v>0</v>
      </c>
      <c r="Q184" s="98"/>
      <c r="R184" s="98"/>
      <c r="S184" s="98"/>
      <c r="T184" s="96">
        <f t="shared" si="94"/>
        <v>0</v>
      </c>
      <c r="U184" s="98"/>
      <c r="V184" s="98"/>
      <c r="W184" s="98"/>
      <c r="X184" s="96">
        <f t="shared" si="95"/>
        <v>0</v>
      </c>
      <c r="Y184" s="98"/>
      <c r="Z184" s="98"/>
      <c r="AA184" s="98"/>
      <c r="AB184" s="419">
        <f t="shared" si="96"/>
        <v>0</v>
      </c>
      <c r="AD184" s="77" t="s">
        <v>860</v>
      </c>
      <c r="AE184" s="70"/>
      <c r="AF184" s="70"/>
      <c r="AG184" s="464">
        <f t="shared" si="97"/>
        <v>8300</v>
      </c>
      <c r="AH184" s="98" t="s">
        <v>43</v>
      </c>
      <c r="AI184" s="98" t="s">
        <v>43</v>
      </c>
      <c r="AJ184" s="98" t="s">
        <v>43</v>
      </c>
      <c r="AK184" s="98" t="s">
        <v>43</v>
      </c>
      <c r="AL184" s="98" t="s">
        <v>43</v>
      </c>
      <c r="AM184" s="98" t="s">
        <v>43</v>
      </c>
      <c r="AN184" s="98" t="s">
        <v>43</v>
      </c>
      <c r="AO184" s="98" t="s">
        <v>43</v>
      </c>
      <c r="AP184" s="98" t="s">
        <v>43</v>
      </c>
      <c r="AQ184" s="98" t="s">
        <v>43</v>
      </c>
      <c r="AR184" s="98" t="s">
        <v>43</v>
      </c>
      <c r="AS184" s="474" t="s">
        <v>43</v>
      </c>
    </row>
    <row r="185" spans="1:45" s="16" customFormat="1" ht="49.5" customHeight="1" x14ac:dyDescent="0.25">
      <c r="A185" s="77" t="s">
        <v>861</v>
      </c>
      <c r="B185" s="70"/>
      <c r="C185" s="70"/>
      <c r="D185" s="283"/>
      <c r="E185" s="1684"/>
      <c r="F185" s="1665">
        <f>'226.954 прочие услуги'!F94</f>
        <v>0</v>
      </c>
      <c r="G185" s="1665">
        <f t="shared" si="98"/>
        <v>0</v>
      </c>
      <c r="H185" s="97"/>
      <c r="I185" s="211">
        <f t="shared" si="92"/>
        <v>0</v>
      </c>
      <c r="J185" s="438">
        <f t="shared" si="88"/>
        <v>0</v>
      </c>
      <c r="K185" s="214">
        <f t="shared" si="87"/>
        <v>0</v>
      </c>
      <c r="L185" s="429"/>
      <c r="M185" s="156"/>
      <c r="N185" s="98"/>
      <c r="O185" s="98"/>
      <c r="P185" s="96">
        <f t="shared" si="93"/>
        <v>0</v>
      </c>
      <c r="Q185" s="98"/>
      <c r="R185" s="98"/>
      <c r="S185" s="98"/>
      <c r="T185" s="96">
        <f t="shared" si="94"/>
        <v>0</v>
      </c>
      <c r="U185" s="98"/>
      <c r="V185" s="98"/>
      <c r="W185" s="98"/>
      <c r="X185" s="96">
        <f t="shared" si="95"/>
        <v>0</v>
      </c>
      <c r="Y185" s="98"/>
      <c r="Z185" s="98"/>
      <c r="AA185" s="98"/>
      <c r="AB185" s="419">
        <f t="shared" si="96"/>
        <v>0</v>
      </c>
      <c r="AD185" s="77" t="s">
        <v>861</v>
      </c>
      <c r="AE185" s="70"/>
      <c r="AF185" s="70"/>
      <c r="AG185" s="464">
        <f t="shared" si="97"/>
        <v>0</v>
      </c>
      <c r="AH185" s="98" t="s">
        <v>43</v>
      </c>
      <c r="AI185" s="98" t="s">
        <v>43</v>
      </c>
      <c r="AJ185" s="98" t="s">
        <v>43</v>
      </c>
      <c r="AK185" s="98" t="s">
        <v>43</v>
      </c>
      <c r="AL185" s="98" t="s">
        <v>43</v>
      </c>
      <c r="AM185" s="98" t="s">
        <v>43</v>
      </c>
      <c r="AN185" s="98" t="s">
        <v>43</v>
      </c>
      <c r="AO185" s="98" t="s">
        <v>43</v>
      </c>
      <c r="AP185" s="98" t="s">
        <v>43</v>
      </c>
      <c r="AQ185" s="98" t="s">
        <v>43</v>
      </c>
      <c r="AR185" s="98" t="s">
        <v>43</v>
      </c>
      <c r="AS185" s="474" t="s">
        <v>43</v>
      </c>
    </row>
    <row r="186" spans="1:45" s="16" customFormat="1" ht="49.5" customHeight="1" x14ac:dyDescent="0.25">
      <c r="A186" s="77" t="s">
        <v>862</v>
      </c>
      <c r="B186" s="70"/>
      <c r="C186" s="70"/>
      <c r="D186" s="283"/>
      <c r="E186" s="1684"/>
      <c r="F186" s="1665">
        <f>'226.954 прочие услуги'!F95</f>
        <v>0</v>
      </c>
      <c r="G186" s="1665">
        <f t="shared" si="98"/>
        <v>0</v>
      </c>
      <c r="H186" s="97"/>
      <c r="I186" s="211">
        <f t="shared" si="92"/>
        <v>0</v>
      </c>
      <c r="J186" s="438">
        <f t="shared" si="88"/>
        <v>0</v>
      </c>
      <c r="K186" s="214">
        <f t="shared" si="87"/>
        <v>0</v>
      </c>
      <c r="L186" s="429"/>
      <c r="M186" s="156"/>
      <c r="N186" s="98"/>
      <c r="O186" s="98"/>
      <c r="P186" s="96">
        <f t="shared" si="93"/>
        <v>0</v>
      </c>
      <c r="Q186" s="98"/>
      <c r="R186" s="98"/>
      <c r="S186" s="98"/>
      <c r="T186" s="96">
        <f t="shared" si="94"/>
        <v>0</v>
      </c>
      <c r="U186" s="98"/>
      <c r="V186" s="98"/>
      <c r="W186" s="98"/>
      <c r="X186" s="96">
        <f t="shared" si="95"/>
        <v>0</v>
      </c>
      <c r="Y186" s="98"/>
      <c r="Z186" s="98"/>
      <c r="AA186" s="98"/>
      <c r="AB186" s="419">
        <f t="shared" si="96"/>
        <v>0</v>
      </c>
      <c r="AD186" s="77" t="s">
        <v>862</v>
      </c>
      <c r="AE186" s="70"/>
      <c r="AF186" s="70"/>
      <c r="AG186" s="464">
        <f t="shared" si="97"/>
        <v>0</v>
      </c>
      <c r="AH186" s="98" t="s">
        <v>43</v>
      </c>
      <c r="AI186" s="98" t="s">
        <v>43</v>
      </c>
      <c r="AJ186" s="98" t="s">
        <v>43</v>
      </c>
      <c r="AK186" s="98" t="s">
        <v>43</v>
      </c>
      <c r="AL186" s="98" t="s">
        <v>43</v>
      </c>
      <c r="AM186" s="98" t="s">
        <v>43</v>
      </c>
      <c r="AN186" s="98" t="s">
        <v>43</v>
      </c>
      <c r="AO186" s="98" t="s">
        <v>43</v>
      </c>
      <c r="AP186" s="98" t="s">
        <v>43</v>
      </c>
      <c r="AQ186" s="98" t="s">
        <v>43</v>
      </c>
      <c r="AR186" s="98" t="s">
        <v>43</v>
      </c>
      <c r="AS186" s="474" t="s">
        <v>43</v>
      </c>
    </row>
    <row r="187" spans="1:45" s="16" customFormat="1" ht="19.5" customHeight="1" x14ac:dyDescent="0.25">
      <c r="A187" s="77"/>
      <c r="B187" s="70"/>
      <c r="C187" s="70"/>
      <c r="D187" s="283"/>
      <c r="E187" s="1684"/>
      <c r="F187" s="1664"/>
      <c r="G187" s="1665">
        <f t="shared" si="98"/>
        <v>0</v>
      </c>
      <c r="H187" s="97"/>
      <c r="I187" s="211">
        <f t="shared" si="92"/>
        <v>0</v>
      </c>
      <c r="J187" s="438">
        <f t="shared" si="88"/>
        <v>0</v>
      </c>
      <c r="K187" s="214">
        <f t="shared" si="87"/>
        <v>0</v>
      </c>
      <c r="L187" s="429"/>
      <c r="M187" s="156"/>
      <c r="N187" s="98"/>
      <c r="O187" s="98"/>
      <c r="P187" s="96">
        <f t="shared" si="93"/>
        <v>0</v>
      </c>
      <c r="Q187" s="98"/>
      <c r="R187" s="98"/>
      <c r="S187" s="98"/>
      <c r="T187" s="96">
        <f t="shared" si="94"/>
        <v>0</v>
      </c>
      <c r="U187" s="98"/>
      <c r="V187" s="98"/>
      <c r="W187" s="98"/>
      <c r="X187" s="96">
        <f t="shared" si="95"/>
        <v>0</v>
      </c>
      <c r="Y187" s="98"/>
      <c r="Z187" s="98"/>
      <c r="AA187" s="98"/>
      <c r="AB187" s="419">
        <f t="shared" si="96"/>
        <v>0</v>
      </c>
      <c r="AD187" s="77"/>
      <c r="AE187" s="70"/>
      <c r="AF187" s="70"/>
      <c r="AG187" s="464">
        <f t="shared" si="97"/>
        <v>0</v>
      </c>
      <c r="AH187" s="98" t="s">
        <v>43</v>
      </c>
      <c r="AI187" s="98" t="s">
        <v>43</v>
      </c>
      <c r="AJ187" s="98" t="s">
        <v>43</v>
      </c>
      <c r="AK187" s="98" t="s">
        <v>43</v>
      </c>
      <c r="AL187" s="98" t="s">
        <v>43</v>
      </c>
      <c r="AM187" s="98" t="s">
        <v>43</v>
      </c>
      <c r="AN187" s="98" t="s">
        <v>43</v>
      </c>
      <c r="AO187" s="98" t="s">
        <v>43</v>
      </c>
      <c r="AP187" s="98" t="s">
        <v>43</v>
      </c>
      <c r="AQ187" s="98" t="s">
        <v>43</v>
      </c>
      <c r="AR187" s="98" t="s">
        <v>43</v>
      </c>
      <c r="AS187" s="474" t="s">
        <v>43</v>
      </c>
    </row>
    <row r="188" spans="1:45" s="16" customFormat="1" ht="19.5" customHeight="1" x14ac:dyDescent="0.25">
      <c r="A188" s="77"/>
      <c r="B188" s="70"/>
      <c r="C188" s="70"/>
      <c r="D188" s="283"/>
      <c r="E188" s="1684"/>
      <c r="F188" s="1664"/>
      <c r="G188" s="1665">
        <f t="shared" si="98"/>
        <v>0</v>
      </c>
      <c r="H188" s="97"/>
      <c r="I188" s="211">
        <f t="shared" si="92"/>
        <v>0</v>
      </c>
      <c r="J188" s="438">
        <f t="shared" si="88"/>
        <v>0</v>
      </c>
      <c r="K188" s="214">
        <f t="shared" si="87"/>
        <v>0</v>
      </c>
      <c r="L188" s="429"/>
      <c r="M188" s="156"/>
      <c r="N188" s="98"/>
      <c r="O188" s="98"/>
      <c r="P188" s="96">
        <f t="shared" si="93"/>
        <v>0</v>
      </c>
      <c r="Q188" s="98"/>
      <c r="R188" s="98"/>
      <c r="S188" s="98"/>
      <c r="T188" s="96">
        <f t="shared" si="94"/>
        <v>0</v>
      </c>
      <c r="U188" s="98"/>
      <c r="V188" s="98"/>
      <c r="W188" s="98"/>
      <c r="X188" s="96">
        <f t="shared" si="95"/>
        <v>0</v>
      </c>
      <c r="Y188" s="98"/>
      <c r="Z188" s="98"/>
      <c r="AA188" s="98"/>
      <c r="AB188" s="419">
        <f t="shared" si="96"/>
        <v>0</v>
      </c>
      <c r="AD188" s="77"/>
      <c r="AE188" s="70"/>
      <c r="AF188" s="70"/>
      <c r="AG188" s="464">
        <f t="shared" si="97"/>
        <v>0</v>
      </c>
      <c r="AH188" s="98" t="s">
        <v>43</v>
      </c>
      <c r="AI188" s="98" t="s">
        <v>43</v>
      </c>
      <c r="AJ188" s="98" t="s">
        <v>43</v>
      </c>
      <c r="AK188" s="98" t="s">
        <v>43</v>
      </c>
      <c r="AL188" s="98" t="s">
        <v>43</v>
      </c>
      <c r="AM188" s="98" t="s">
        <v>43</v>
      </c>
      <c r="AN188" s="98" t="s">
        <v>43</v>
      </c>
      <c r="AO188" s="98" t="s">
        <v>43</v>
      </c>
      <c r="AP188" s="98" t="s">
        <v>43</v>
      </c>
      <c r="AQ188" s="98" t="s">
        <v>43</v>
      </c>
      <c r="AR188" s="98" t="s">
        <v>43</v>
      </c>
      <c r="AS188" s="474" t="s">
        <v>43</v>
      </c>
    </row>
    <row r="189" spans="1:45" s="16" customFormat="1" ht="19.5" customHeight="1" x14ac:dyDescent="0.25">
      <c r="A189" s="77"/>
      <c r="B189" s="70"/>
      <c r="C189" s="70"/>
      <c r="D189" s="283"/>
      <c r="E189" s="1684"/>
      <c r="F189" s="1664"/>
      <c r="G189" s="1665">
        <f t="shared" si="98"/>
        <v>0</v>
      </c>
      <c r="H189" s="97"/>
      <c r="I189" s="211">
        <f t="shared" si="92"/>
        <v>0</v>
      </c>
      <c r="J189" s="438">
        <f t="shared" si="88"/>
        <v>0</v>
      </c>
      <c r="K189" s="214">
        <f t="shared" si="87"/>
        <v>0</v>
      </c>
      <c r="L189" s="429"/>
      <c r="M189" s="156"/>
      <c r="N189" s="98"/>
      <c r="O189" s="98"/>
      <c r="P189" s="96">
        <f t="shared" si="93"/>
        <v>0</v>
      </c>
      <c r="Q189" s="98"/>
      <c r="R189" s="98"/>
      <c r="S189" s="98"/>
      <c r="T189" s="96">
        <f t="shared" si="94"/>
        <v>0</v>
      </c>
      <c r="U189" s="98"/>
      <c r="V189" s="98"/>
      <c r="W189" s="98"/>
      <c r="X189" s="96">
        <f t="shared" si="95"/>
        <v>0</v>
      </c>
      <c r="Y189" s="98"/>
      <c r="Z189" s="98"/>
      <c r="AA189" s="98"/>
      <c r="AB189" s="419">
        <f t="shared" si="96"/>
        <v>0</v>
      </c>
      <c r="AD189" s="77"/>
      <c r="AE189" s="70"/>
      <c r="AF189" s="70"/>
      <c r="AG189" s="464">
        <f t="shared" si="97"/>
        <v>0</v>
      </c>
      <c r="AH189" s="98" t="s">
        <v>43</v>
      </c>
      <c r="AI189" s="98" t="s">
        <v>43</v>
      </c>
      <c r="AJ189" s="98" t="s">
        <v>43</v>
      </c>
      <c r="AK189" s="98" t="s">
        <v>43</v>
      </c>
      <c r="AL189" s="98" t="s">
        <v>43</v>
      </c>
      <c r="AM189" s="98" t="s">
        <v>43</v>
      </c>
      <c r="AN189" s="98" t="s">
        <v>43</v>
      </c>
      <c r="AO189" s="98" t="s">
        <v>43</v>
      </c>
      <c r="AP189" s="98" t="s">
        <v>43</v>
      </c>
      <c r="AQ189" s="98" t="s">
        <v>43</v>
      </c>
      <c r="AR189" s="98" t="s">
        <v>43</v>
      </c>
      <c r="AS189" s="474" t="s">
        <v>43</v>
      </c>
    </row>
    <row r="190" spans="1:45" s="16" customFormat="1" ht="19.5" customHeight="1" x14ac:dyDescent="0.25">
      <c r="A190" s="77"/>
      <c r="B190" s="70"/>
      <c r="C190" s="70"/>
      <c r="D190" s="283"/>
      <c r="E190" s="1684"/>
      <c r="F190" s="1664"/>
      <c r="G190" s="1665">
        <f t="shared" si="98"/>
        <v>0</v>
      </c>
      <c r="H190" s="97"/>
      <c r="I190" s="211">
        <f t="shared" si="92"/>
        <v>0</v>
      </c>
      <c r="J190" s="438">
        <f t="shared" si="88"/>
        <v>0</v>
      </c>
      <c r="K190" s="214">
        <f t="shared" si="87"/>
        <v>0</v>
      </c>
      <c r="L190" s="429"/>
      <c r="M190" s="156"/>
      <c r="N190" s="98"/>
      <c r="O190" s="98"/>
      <c r="P190" s="96">
        <f t="shared" si="93"/>
        <v>0</v>
      </c>
      <c r="Q190" s="98"/>
      <c r="R190" s="98"/>
      <c r="S190" s="98"/>
      <c r="T190" s="96">
        <f t="shared" si="94"/>
        <v>0</v>
      </c>
      <c r="U190" s="98"/>
      <c r="V190" s="98"/>
      <c r="W190" s="98"/>
      <c r="X190" s="96">
        <f t="shared" si="95"/>
        <v>0</v>
      </c>
      <c r="Y190" s="98"/>
      <c r="Z190" s="98"/>
      <c r="AA190" s="98"/>
      <c r="AB190" s="419">
        <f t="shared" si="96"/>
        <v>0</v>
      </c>
      <c r="AD190" s="77"/>
      <c r="AE190" s="70"/>
      <c r="AF190" s="70"/>
      <c r="AG190" s="464">
        <f t="shared" si="97"/>
        <v>0</v>
      </c>
      <c r="AH190" s="98" t="s">
        <v>43</v>
      </c>
      <c r="AI190" s="98" t="s">
        <v>43</v>
      </c>
      <c r="AJ190" s="98" t="s">
        <v>43</v>
      </c>
      <c r="AK190" s="98" t="s">
        <v>43</v>
      </c>
      <c r="AL190" s="98" t="s">
        <v>43</v>
      </c>
      <c r="AM190" s="98" t="s">
        <v>43</v>
      </c>
      <c r="AN190" s="98" t="s">
        <v>43</v>
      </c>
      <c r="AO190" s="98" t="s">
        <v>43</v>
      </c>
      <c r="AP190" s="98" t="s">
        <v>43</v>
      </c>
      <c r="AQ190" s="98" t="s">
        <v>43</v>
      </c>
      <c r="AR190" s="98" t="s">
        <v>43</v>
      </c>
      <c r="AS190" s="474" t="s">
        <v>43</v>
      </c>
    </row>
    <row r="191" spans="1:45" s="16" customFormat="1" ht="19.5" customHeight="1" x14ac:dyDescent="0.25">
      <c r="A191" s="77"/>
      <c r="B191" s="70"/>
      <c r="C191" s="70"/>
      <c r="D191" s="283"/>
      <c r="E191" s="1684"/>
      <c r="F191" s="1664"/>
      <c r="G191" s="1665">
        <f t="shared" si="98"/>
        <v>0</v>
      </c>
      <c r="H191" s="97"/>
      <c r="I191" s="211">
        <f t="shared" si="92"/>
        <v>0</v>
      </c>
      <c r="J191" s="438">
        <f t="shared" si="88"/>
        <v>0</v>
      </c>
      <c r="K191" s="214">
        <f t="shared" si="87"/>
        <v>0</v>
      </c>
      <c r="L191" s="429"/>
      <c r="M191" s="156"/>
      <c r="N191" s="98"/>
      <c r="O191" s="98"/>
      <c r="P191" s="96">
        <f t="shared" si="93"/>
        <v>0</v>
      </c>
      <c r="Q191" s="98"/>
      <c r="R191" s="98"/>
      <c r="S191" s="98"/>
      <c r="T191" s="96">
        <f t="shared" si="94"/>
        <v>0</v>
      </c>
      <c r="U191" s="98"/>
      <c r="V191" s="98"/>
      <c r="W191" s="98"/>
      <c r="X191" s="96">
        <f t="shared" si="95"/>
        <v>0</v>
      </c>
      <c r="Y191" s="98"/>
      <c r="Z191" s="98"/>
      <c r="AA191" s="98"/>
      <c r="AB191" s="419">
        <f t="shared" si="96"/>
        <v>0</v>
      </c>
      <c r="AD191" s="77"/>
      <c r="AE191" s="70"/>
      <c r="AF191" s="70"/>
      <c r="AG191" s="464">
        <f t="shared" si="97"/>
        <v>0</v>
      </c>
      <c r="AH191" s="98" t="s">
        <v>43</v>
      </c>
      <c r="AI191" s="98" t="s">
        <v>43</v>
      </c>
      <c r="AJ191" s="98" t="s">
        <v>43</v>
      </c>
      <c r="AK191" s="98" t="s">
        <v>43</v>
      </c>
      <c r="AL191" s="98" t="s">
        <v>43</v>
      </c>
      <c r="AM191" s="98" t="s">
        <v>43</v>
      </c>
      <c r="AN191" s="98" t="s">
        <v>43</v>
      </c>
      <c r="AO191" s="98" t="s">
        <v>43</v>
      </c>
      <c r="AP191" s="98" t="s">
        <v>43</v>
      </c>
      <c r="AQ191" s="98" t="s">
        <v>43</v>
      </c>
      <c r="AR191" s="98" t="s">
        <v>43</v>
      </c>
      <c r="AS191" s="474" t="s">
        <v>43</v>
      </c>
    </row>
    <row r="192" spans="1:45" s="16" customFormat="1" ht="19.5" customHeight="1" x14ac:dyDescent="0.25">
      <c r="A192" s="77"/>
      <c r="B192" s="70"/>
      <c r="C192" s="70"/>
      <c r="D192" s="283"/>
      <c r="E192" s="1684"/>
      <c r="F192" s="1664"/>
      <c r="G192" s="1665">
        <f t="shared" si="98"/>
        <v>0</v>
      </c>
      <c r="H192" s="97"/>
      <c r="I192" s="211">
        <f t="shared" si="92"/>
        <v>0</v>
      </c>
      <c r="J192" s="438">
        <f t="shared" si="88"/>
        <v>0</v>
      </c>
      <c r="K192" s="214">
        <f t="shared" si="87"/>
        <v>0</v>
      </c>
      <c r="L192" s="429"/>
      <c r="M192" s="156"/>
      <c r="N192" s="98"/>
      <c r="O192" s="98"/>
      <c r="P192" s="96">
        <f t="shared" si="93"/>
        <v>0</v>
      </c>
      <c r="Q192" s="98"/>
      <c r="R192" s="98"/>
      <c r="S192" s="98"/>
      <c r="T192" s="96">
        <f t="shared" si="94"/>
        <v>0</v>
      </c>
      <c r="U192" s="98"/>
      <c r="V192" s="98"/>
      <c r="W192" s="98"/>
      <c r="X192" s="96">
        <f t="shared" si="95"/>
        <v>0</v>
      </c>
      <c r="Y192" s="98"/>
      <c r="Z192" s="98"/>
      <c r="AA192" s="98"/>
      <c r="AB192" s="419">
        <f t="shared" si="96"/>
        <v>0</v>
      </c>
      <c r="AD192" s="77"/>
      <c r="AE192" s="70"/>
      <c r="AF192" s="70"/>
      <c r="AG192" s="464">
        <f t="shared" si="97"/>
        <v>0</v>
      </c>
      <c r="AH192" s="98" t="s">
        <v>43</v>
      </c>
      <c r="AI192" s="98" t="s">
        <v>43</v>
      </c>
      <c r="AJ192" s="98" t="s">
        <v>43</v>
      </c>
      <c r="AK192" s="98" t="s">
        <v>43</v>
      </c>
      <c r="AL192" s="98" t="s">
        <v>43</v>
      </c>
      <c r="AM192" s="98" t="s">
        <v>43</v>
      </c>
      <c r="AN192" s="98" t="s">
        <v>43</v>
      </c>
      <c r="AO192" s="98" t="s">
        <v>43</v>
      </c>
      <c r="AP192" s="98" t="s">
        <v>43</v>
      </c>
      <c r="AQ192" s="98" t="s">
        <v>43</v>
      </c>
      <c r="AR192" s="98" t="s">
        <v>43</v>
      </c>
      <c r="AS192" s="474" t="s">
        <v>43</v>
      </c>
    </row>
    <row r="193" spans="1:179" s="16" customFormat="1" ht="19.5" customHeight="1" x14ac:dyDescent="0.25">
      <c r="A193" s="77"/>
      <c r="B193" s="70"/>
      <c r="C193" s="70"/>
      <c r="D193" s="283"/>
      <c r="E193" s="1684"/>
      <c r="F193" s="1664"/>
      <c r="G193" s="1665">
        <f t="shared" si="98"/>
        <v>0</v>
      </c>
      <c r="H193" s="97"/>
      <c r="I193" s="211">
        <f t="shared" si="92"/>
        <v>0</v>
      </c>
      <c r="J193" s="438">
        <f t="shared" si="88"/>
        <v>0</v>
      </c>
      <c r="K193" s="214">
        <f t="shared" si="87"/>
        <v>0</v>
      </c>
      <c r="L193" s="429"/>
      <c r="M193" s="156"/>
      <c r="N193" s="98"/>
      <c r="O193" s="98"/>
      <c r="P193" s="96">
        <f t="shared" si="93"/>
        <v>0</v>
      </c>
      <c r="Q193" s="98"/>
      <c r="R193" s="98"/>
      <c r="S193" s="98"/>
      <c r="T193" s="96">
        <f t="shared" si="94"/>
        <v>0</v>
      </c>
      <c r="U193" s="98"/>
      <c r="V193" s="98"/>
      <c r="W193" s="98"/>
      <c r="X193" s="96">
        <f t="shared" si="95"/>
        <v>0</v>
      </c>
      <c r="Y193" s="98"/>
      <c r="Z193" s="98"/>
      <c r="AA193" s="98"/>
      <c r="AB193" s="419">
        <f t="shared" si="96"/>
        <v>0</v>
      </c>
      <c r="AD193" s="77"/>
      <c r="AE193" s="70"/>
      <c r="AF193" s="70"/>
      <c r="AG193" s="464">
        <f t="shared" si="97"/>
        <v>0</v>
      </c>
      <c r="AH193" s="98" t="s">
        <v>43</v>
      </c>
      <c r="AI193" s="98" t="s">
        <v>43</v>
      </c>
      <c r="AJ193" s="98" t="s">
        <v>43</v>
      </c>
      <c r="AK193" s="98" t="s">
        <v>43</v>
      </c>
      <c r="AL193" s="98" t="s">
        <v>43</v>
      </c>
      <c r="AM193" s="98" t="s">
        <v>43</v>
      </c>
      <c r="AN193" s="98" t="s">
        <v>43</v>
      </c>
      <c r="AO193" s="98" t="s">
        <v>43</v>
      </c>
      <c r="AP193" s="98" t="s">
        <v>43</v>
      </c>
      <c r="AQ193" s="98" t="s">
        <v>43</v>
      </c>
      <c r="AR193" s="98" t="s">
        <v>43</v>
      </c>
      <c r="AS193" s="474" t="s">
        <v>43</v>
      </c>
    </row>
    <row r="194" spans="1:179" s="16" customFormat="1" ht="19.5" customHeight="1" x14ac:dyDescent="0.25">
      <c r="A194" s="77"/>
      <c r="B194" s="70"/>
      <c r="C194" s="70"/>
      <c r="D194" s="283"/>
      <c r="E194" s="1684"/>
      <c r="F194" s="1664"/>
      <c r="G194" s="1665">
        <f t="shared" si="98"/>
        <v>0</v>
      </c>
      <c r="H194" s="97"/>
      <c r="I194" s="211">
        <f t="shared" si="92"/>
        <v>0</v>
      </c>
      <c r="J194" s="438">
        <f t="shared" si="88"/>
        <v>0</v>
      </c>
      <c r="K194" s="214">
        <f t="shared" si="87"/>
        <v>0</v>
      </c>
      <c r="L194" s="429"/>
      <c r="M194" s="156"/>
      <c r="N194" s="98"/>
      <c r="O194" s="98"/>
      <c r="P194" s="96">
        <f t="shared" si="93"/>
        <v>0</v>
      </c>
      <c r="Q194" s="98"/>
      <c r="R194" s="98"/>
      <c r="S194" s="98"/>
      <c r="T194" s="96">
        <f t="shared" si="94"/>
        <v>0</v>
      </c>
      <c r="U194" s="98"/>
      <c r="V194" s="98"/>
      <c r="W194" s="98"/>
      <c r="X194" s="96">
        <f t="shared" si="95"/>
        <v>0</v>
      </c>
      <c r="Y194" s="98"/>
      <c r="Z194" s="98"/>
      <c r="AA194" s="98"/>
      <c r="AB194" s="419">
        <f t="shared" si="96"/>
        <v>0</v>
      </c>
      <c r="AD194" s="77"/>
      <c r="AE194" s="70"/>
      <c r="AF194" s="70"/>
      <c r="AG194" s="464">
        <f t="shared" si="97"/>
        <v>0</v>
      </c>
      <c r="AH194" s="98" t="s">
        <v>43</v>
      </c>
      <c r="AI194" s="98" t="s">
        <v>43</v>
      </c>
      <c r="AJ194" s="98" t="s">
        <v>43</v>
      </c>
      <c r="AK194" s="98" t="s">
        <v>43</v>
      </c>
      <c r="AL194" s="98" t="s">
        <v>43</v>
      </c>
      <c r="AM194" s="98" t="s">
        <v>43</v>
      </c>
      <c r="AN194" s="98" t="s">
        <v>43</v>
      </c>
      <c r="AO194" s="98" t="s">
        <v>43</v>
      </c>
      <c r="AP194" s="98" t="s">
        <v>43</v>
      </c>
      <c r="AQ194" s="98" t="s">
        <v>43</v>
      </c>
      <c r="AR194" s="98" t="s">
        <v>43</v>
      </c>
      <c r="AS194" s="474" t="s">
        <v>43</v>
      </c>
    </row>
    <row r="195" spans="1:179" s="15" customFormat="1" ht="35.25" customHeight="1" x14ac:dyDescent="0.25">
      <c r="A195" s="63" t="s">
        <v>650</v>
      </c>
      <c r="B195" s="53"/>
      <c r="C195" s="53">
        <v>955</v>
      </c>
      <c r="D195" s="547" t="s">
        <v>1804</v>
      </c>
      <c r="E195" s="1684"/>
      <c r="F195" s="1660"/>
      <c r="G195" s="1661">
        <f>F195</f>
        <v>0</v>
      </c>
      <c r="H195" s="50"/>
      <c r="I195" s="187">
        <f t="shared" si="92"/>
        <v>0</v>
      </c>
      <c r="J195" s="437">
        <f t="shared" si="88"/>
        <v>0</v>
      </c>
      <c r="K195" s="215">
        <f t="shared" si="87"/>
        <v>0</v>
      </c>
      <c r="L195" s="430"/>
      <c r="M195" s="45"/>
      <c r="N195" s="20"/>
      <c r="O195" s="20"/>
      <c r="P195" s="20">
        <f t="shared" si="93"/>
        <v>0</v>
      </c>
      <c r="Q195" s="20"/>
      <c r="R195" s="20"/>
      <c r="S195" s="20"/>
      <c r="T195" s="20">
        <f t="shared" si="94"/>
        <v>0</v>
      </c>
      <c r="U195" s="20"/>
      <c r="V195" s="20"/>
      <c r="W195" s="20"/>
      <c r="X195" s="20">
        <f t="shared" si="95"/>
        <v>0</v>
      </c>
      <c r="Y195" s="20"/>
      <c r="Z195" s="20"/>
      <c r="AA195" s="20"/>
      <c r="AB195" s="418">
        <f t="shared" si="96"/>
        <v>0</v>
      </c>
      <c r="AC195" s="16"/>
      <c r="AD195" s="63" t="s">
        <v>650</v>
      </c>
      <c r="AE195" s="53"/>
      <c r="AF195" s="53">
        <v>955</v>
      </c>
      <c r="AG195" s="1638">
        <f t="shared" si="97"/>
        <v>0</v>
      </c>
      <c r="AH195" s="20" t="s">
        <v>43</v>
      </c>
      <c r="AI195" s="20" t="s">
        <v>43</v>
      </c>
      <c r="AJ195" s="20" t="s">
        <v>43</v>
      </c>
      <c r="AK195" s="20" t="s">
        <v>43</v>
      </c>
      <c r="AL195" s="20" t="s">
        <v>43</v>
      </c>
      <c r="AM195" s="20" t="s">
        <v>43</v>
      </c>
      <c r="AN195" s="20" t="s">
        <v>43</v>
      </c>
      <c r="AO195" s="20" t="s">
        <v>43</v>
      </c>
      <c r="AP195" s="20" t="s">
        <v>43</v>
      </c>
      <c r="AQ195" s="20" t="s">
        <v>43</v>
      </c>
      <c r="AR195" s="20" t="s">
        <v>43</v>
      </c>
      <c r="AS195" s="474" t="s">
        <v>43</v>
      </c>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row>
    <row r="196" spans="1:179" s="15" customFormat="1" ht="31.5" x14ac:dyDescent="0.25">
      <c r="A196" s="63" t="s">
        <v>40</v>
      </c>
      <c r="B196" s="53"/>
      <c r="C196" s="53">
        <v>956</v>
      </c>
      <c r="D196" s="547" t="s">
        <v>1804</v>
      </c>
      <c r="E196" s="1684"/>
      <c r="F196" s="1660">
        <f>СДЮТиЭ!J14</f>
        <v>12600</v>
      </c>
      <c r="G196" s="1661">
        <f>F196</f>
        <v>12600</v>
      </c>
      <c r="H196" s="50"/>
      <c r="I196" s="187">
        <f t="shared" si="92"/>
        <v>12600</v>
      </c>
      <c r="J196" s="437">
        <f t="shared" si="88"/>
        <v>12600</v>
      </c>
      <c r="K196" s="215">
        <f t="shared" si="87"/>
        <v>0</v>
      </c>
      <c r="L196" s="430"/>
      <c r="M196" s="45"/>
      <c r="N196" s="20"/>
      <c r="O196" s="20"/>
      <c r="P196" s="20">
        <f t="shared" si="93"/>
        <v>0</v>
      </c>
      <c r="Q196" s="20"/>
      <c r="R196" s="20"/>
      <c r="S196" s="20"/>
      <c r="T196" s="20">
        <f t="shared" si="94"/>
        <v>0</v>
      </c>
      <c r="U196" s="20"/>
      <c r="V196" s="20"/>
      <c r="W196" s="20"/>
      <c r="X196" s="20">
        <f t="shared" si="95"/>
        <v>0</v>
      </c>
      <c r="Y196" s="20"/>
      <c r="Z196" s="20"/>
      <c r="AA196" s="20"/>
      <c r="AB196" s="418">
        <f t="shared" si="96"/>
        <v>0</v>
      </c>
      <c r="AC196" s="16"/>
      <c r="AD196" s="63" t="s">
        <v>40</v>
      </c>
      <c r="AE196" s="53"/>
      <c r="AF196" s="53">
        <v>956</v>
      </c>
      <c r="AG196" s="1638">
        <f t="shared" si="97"/>
        <v>12600</v>
      </c>
      <c r="AH196" s="20" t="s">
        <v>43</v>
      </c>
      <c r="AI196" s="20" t="s">
        <v>43</v>
      </c>
      <c r="AJ196" s="20" t="s">
        <v>43</v>
      </c>
      <c r="AK196" s="20" t="s">
        <v>43</v>
      </c>
      <c r="AL196" s="20" t="s">
        <v>43</v>
      </c>
      <c r="AM196" s="20" t="s">
        <v>43</v>
      </c>
      <c r="AN196" s="20" t="s">
        <v>43</v>
      </c>
      <c r="AO196" s="20" t="s">
        <v>43</v>
      </c>
      <c r="AP196" s="20" t="s">
        <v>43</v>
      </c>
      <c r="AQ196" s="20" t="s">
        <v>43</v>
      </c>
      <c r="AR196" s="20" t="s">
        <v>43</v>
      </c>
      <c r="AS196" s="474" t="s">
        <v>43</v>
      </c>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row>
    <row r="197" spans="1:179" s="15" customFormat="1" ht="115.5" customHeight="1" x14ac:dyDescent="0.25">
      <c r="A197" s="410" t="s">
        <v>908</v>
      </c>
      <c r="B197" s="53"/>
      <c r="C197" s="53">
        <v>957</v>
      </c>
      <c r="D197" s="547" t="s">
        <v>1804</v>
      </c>
      <c r="E197" s="1684"/>
      <c r="F197" s="1660"/>
      <c r="G197" s="1661">
        <f>F197</f>
        <v>0</v>
      </c>
      <c r="H197" s="50"/>
      <c r="I197" s="187">
        <f t="shared" si="92"/>
        <v>0</v>
      </c>
      <c r="J197" s="437">
        <f t="shared" si="88"/>
        <v>0</v>
      </c>
      <c r="K197" s="215">
        <f t="shared" si="87"/>
        <v>0</v>
      </c>
      <c r="L197" s="430"/>
      <c r="M197" s="45"/>
      <c r="N197" s="20"/>
      <c r="O197" s="20"/>
      <c r="P197" s="20">
        <f t="shared" si="93"/>
        <v>0</v>
      </c>
      <c r="Q197" s="20"/>
      <c r="R197" s="20"/>
      <c r="S197" s="20"/>
      <c r="T197" s="20">
        <f t="shared" si="94"/>
        <v>0</v>
      </c>
      <c r="U197" s="20"/>
      <c r="V197" s="20"/>
      <c r="W197" s="20"/>
      <c r="X197" s="20">
        <f t="shared" si="95"/>
        <v>0</v>
      </c>
      <c r="Y197" s="20"/>
      <c r="Z197" s="20"/>
      <c r="AA197" s="20"/>
      <c r="AB197" s="418">
        <f t="shared" si="96"/>
        <v>0</v>
      </c>
      <c r="AC197" s="16"/>
      <c r="AD197" s="410" t="s">
        <v>908</v>
      </c>
      <c r="AE197" s="53"/>
      <c r="AF197" s="53">
        <v>957</v>
      </c>
      <c r="AG197" s="464">
        <f t="shared" si="97"/>
        <v>0</v>
      </c>
      <c r="AH197" s="736"/>
      <c r="AI197" s="736"/>
      <c r="AJ197" s="736"/>
      <c r="AK197" s="736"/>
      <c r="AL197" s="736"/>
      <c r="AM197" s="736"/>
      <c r="AN197" s="736"/>
      <c r="AO197" s="736"/>
      <c r="AP197" s="736"/>
      <c r="AQ197" s="736"/>
      <c r="AR197" s="736"/>
      <c r="AS197" s="1631">
        <f t="shared" si="91"/>
        <v>0</v>
      </c>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row>
    <row r="198" spans="1:179" s="15" customFormat="1" ht="164.25" customHeight="1" x14ac:dyDescent="0.25">
      <c r="A198" s="63" t="s">
        <v>929</v>
      </c>
      <c r="B198" s="136"/>
      <c r="C198" s="53">
        <v>966</v>
      </c>
      <c r="D198" s="547" t="s">
        <v>1804</v>
      </c>
      <c r="E198" s="1661"/>
      <c r="F198" s="1660"/>
      <c r="G198" s="1661">
        <f>F198</f>
        <v>0</v>
      </c>
      <c r="H198" s="50"/>
      <c r="I198" s="187">
        <f t="shared" si="92"/>
        <v>0</v>
      </c>
      <c r="J198" s="437">
        <f t="shared" si="88"/>
        <v>0</v>
      </c>
      <c r="K198" s="430">
        <f t="shared" si="87"/>
        <v>0</v>
      </c>
      <c r="L198" s="430"/>
      <c r="M198" s="45"/>
      <c r="N198" s="20"/>
      <c r="O198" s="20"/>
      <c r="P198" s="20">
        <f>SUM(M198:O198)</f>
        <v>0</v>
      </c>
      <c r="Q198" s="20"/>
      <c r="R198" s="20"/>
      <c r="S198" s="20"/>
      <c r="T198" s="20">
        <f>SUM(Q198:S198)</f>
        <v>0</v>
      </c>
      <c r="U198" s="20"/>
      <c r="V198" s="20"/>
      <c r="W198" s="20"/>
      <c r="X198" s="20">
        <f>SUM(U198:W198)</f>
        <v>0</v>
      </c>
      <c r="Y198" s="20"/>
      <c r="Z198" s="20"/>
      <c r="AA198" s="20"/>
      <c r="AB198" s="418">
        <f>SUM(Y198:AA198)</f>
        <v>0</v>
      </c>
      <c r="AC198" s="16"/>
      <c r="AD198" s="63" t="s">
        <v>929</v>
      </c>
      <c r="AE198" s="136"/>
      <c r="AF198" s="53">
        <v>966</v>
      </c>
      <c r="AG198" s="464">
        <f t="shared" si="97"/>
        <v>0</v>
      </c>
      <c r="AH198" s="736"/>
      <c r="AI198" s="736"/>
      <c r="AJ198" s="736"/>
      <c r="AK198" s="736"/>
      <c r="AL198" s="736"/>
      <c r="AM198" s="736"/>
      <c r="AN198" s="736"/>
      <c r="AO198" s="736"/>
      <c r="AP198" s="736"/>
      <c r="AQ198" s="736"/>
      <c r="AR198" s="736"/>
      <c r="AS198" s="1631">
        <f t="shared" si="91"/>
        <v>0</v>
      </c>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row>
    <row r="199" spans="1:179" s="15" customFormat="1" ht="96.75" customHeight="1" x14ac:dyDescent="0.25">
      <c r="A199" s="63" t="s">
        <v>557</v>
      </c>
      <c r="B199" s="53"/>
      <c r="C199" s="53">
        <v>995</v>
      </c>
      <c r="D199" s="547" t="s">
        <v>1804</v>
      </c>
      <c r="E199" s="1661">
        <f>SUM(E200:E202)</f>
        <v>0</v>
      </c>
      <c r="F199" s="1661">
        <f>SUM(F200:F202)</f>
        <v>373900.00000000006</v>
      </c>
      <c r="G199" s="1661">
        <f>SUM(G200:G202)</f>
        <v>373900.00000000006</v>
      </c>
      <c r="H199" s="50">
        <f>SUM(H200:H202)</f>
        <v>0</v>
      </c>
      <c r="I199" s="187">
        <f t="shared" ref="I199:AB199" si="99">SUM(I200:I202)</f>
        <v>373900.00000000006</v>
      </c>
      <c r="J199" s="437">
        <f t="shared" si="88"/>
        <v>373900.00000000006</v>
      </c>
      <c r="K199" s="430">
        <f t="shared" si="87"/>
        <v>0</v>
      </c>
      <c r="L199" s="430">
        <f t="shared" si="99"/>
        <v>0</v>
      </c>
      <c r="M199" s="45">
        <f t="shared" si="99"/>
        <v>0</v>
      </c>
      <c r="N199" s="20">
        <f t="shared" si="99"/>
        <v>0</v>
      </c>
      <c r="O199" s="20">
        <f t="shared" si="99"/>
        <v>0</v>
      </c>
      <c r="P199" s="20">
        <f t="shared" si="99"/>
        <v>0</v>
      </c>
      <c r="Q199" s="20">
        <f t="shared" si="99"/>
        <v>0</v>
      </c>
      <c r="R199" s="20">
        <f t="shared" si="99"/>
        <v>0</v>
      </c>
      <c r="S199" s="20">
        <f t="shared" si="99"/>
        <v>0</v>
      </c>
      <c r="T199" s="20">
        <f t="shared" si="99"/>
        <v>0</v>
      </c>
      <c r="U199" s="20">
        <f t="shared" si="99"/>
        <v>0</v>
      </c>
      <c r="V199" s="20">
        <f t="shared" si="99"/>
        <v>0</v>
      </c>
      <c r="W199" s="20">
        <f t="shared" si="99"/>
        <v>0</v>
      </c>
      <c r="X199" s="20">
        <f t="shared" si="99"/>
        <v>0</v>
      </c>
      <c r="Y199" s="20">
        <f t="shared" si="99"/>
        <v>0</v>
      </c>
      <c r="Z199" s="20">
        <f t="shared" si="99"/>
        <v>0</v>
      </c>
      <c r="AA199" s="20">
        <f t="shared" si="99"/>
        <v>0</v>
      </c>
      <c r="AB199" s="418">
        <f t="shared" si="99"/>
        <v>0</v>
      </c>
      <c r="AC199" s="16"/>
      <c r="AD199" s="63" t="s">
        <v>557</v>
      </c>
      <c r="AE199" s="53"/>
      <c r="AF199" s="53">
        <v>995</v>
      </c>
      <c r="AG199" s="1638">
        <f>SUM(AG200:AG202)</f>
        <v>373900.00000000006</v>
      </c>
      <c r="AH199" s="20">
        <f>SUM(AH200:AH202)</f>
        <v>0</v>
      </c>
      <c r="AI199" s="20">
        <f t="shared" ref="AI199:AR199" si="100">SUM(AI200:AI202)</f>
        <v>0</v>
      </c>
      <c r="AJ199" s="20">
        <f t="shared" si="100"/>
        <v>0</v>
      </c>
      <c r="AK199" s="20">
        <f t="shared" si="100"/>
        <v>373900</v>
      </c>
      <c r="AL199" s="20">
        <f t="shared" si="100"/>
        <v>0</v>
      </c>
      <c r="AM199" s="20">
        <f t="shared" si="100"/>
        <v>0</v>
      </c>
      <c r="AN199" s="20">
        <f t="shared" si="100"/>
        <v>0</v>
      </c>
      <c r="AO199" s="20">
        <f t="shared" si="100"/>
        <v>0</v>
      </c>
      <c r="AP199" s="20">
        <f t="shared" si="100"/>
        <v>0</v>
      </c>
      <c r="AQ199" s="20">
        <f t="shared" si="100"/>
        <v>0</v>
      </c>
      <c r="AR199" s="20">
        <f t="shared" si="100"/>
        <v>0</v>
      </c>
      <c r="AS199" s="474">
        <f t="shared" si="91"/>
        <v>5.8207660913467407E-11</v>
      </c>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row>
    <row r="200" spans="1:179" s="16" customFormat="1" ht="21" customHeight="1" x14ac:dyDescent="0.25">
      <c r="A200" s="79" t="s">
        <v>81</v>
      </c>
      <c r="B200" s="86"/>
      <c r="C200" s="86"/>
      <c r="D200" s="284"/>
      <c r="E200" s="1684"/>
      <c r="F200" s="1665">
        <v>0</v>
      </c>
      <c r="G200" s="1665">
        <f>F200</f>
        <v>0</v>
      </c>
      <c r="H200" s="97"/>
      <c r="I200" s="211">
        <f t="shared" ref="I200:I202" si="101">G200-H200</f>
        <v>0</v>
      </c>
      <c r="J200" s="438">
        <f t="shared" si="88"/>
        <v>0</v>
      </c>
      <c r="K200" s="214">
        <f t="shared" si="87"/>
        <v>0</v>
      </c>
      <c r="L200" s="429"/>
      <c r="M200" s="156"/>
      <c r="N200" s="98"/>
      <c r="O200" s="98"/>
      <c r="P200" s="96">
        <f>SUM(M200:O200)</f>
        <v>0</v>
      </c>
      <c r="Q200" s="98"/>
      <c r="R200" s="98"/>
      <c r="S200" s="98"/>
      <c r="T200" s="96">
        <f>SUM(Q200:S200)</f>
        <v>0</v>
      </c>
      <c r="U200" s="98"/>
      <c r="V200" s="98"/>
      <c r="W200" s="98"/>
      <c r="X200" s="96">
        <f>SUM(U200:W200)</f>
        <v>0</v>
      </c>
      <c r="Y200" s="98"/>
      <c r="Z200" s="98"/>
      <c r="AA200" s="98"/>
      <c r="AB200" s="419">
        <f>SUM(Y200:AA200)</f>
        <v>0</v>
      </c>
      <c r="AD200" s="79" t="s">
        <v>81</v>
      </c>
      <c r="AE200" s="86"/>
      <c r="AF200" s="86"/>
      <c r="AG200" s="1640" t="s">
        <v>43</v>
      </c>
      <c r="AH200" s="98" t="s">
        <v>43</v>
      </c>
      <c r="AI200" s="98" t="s">
        <v>43</v>
      </c>
      <c r="AJ200" s="98" t="s">
        <v>43</v>
      </c>
      <c r="AK200" s="98" t="s">
        <v>43</v>
      </c>
      <c r="AL200" s="98" t="s">
        <v>43</v>
      </c>
      <c r="AM200" s="98" t="s">
        <v>43</v>
      </c>
      <c r="AN200" s="98" t="s">
        <v>43</v>
      </c>
      <c r="AO200" s="98" t="s">
        <v>43</v>
      </c>
      <c r="AP200" s="98" t="s">
        <v>43</v>
      </c>
      <c r="AQ200" s="98" t="s">
        <v>43</v>
      </c>
      <c r="AR200" s="98" t="s">
        <v>43</v>
      </c>
      <c r="AS200" s="474" t="s">
        <v>43</v>
      </c>
    </row>
    <row r="201" spans="1:179" s="16" customFormat="1" ht="21" customHeight="1" x14ac:dyDescent="0.25">
      <c r="A201" s="79" t="s">
        <v>82</v>
      </c>
      <c r="B201" s="86"/>
      <c r="C201" s="86"/>
      <c r="D201" s="284"/>
      <c r="E201" s="1684"/>
      <c r="F201" s="1665">
        <v>0</v>
      </c>
      <c r="G201" s="1665">
        <f>F201</f>
        <v>0</v>
      </c>
      <c r="H201" s="97"/>
      <c r="I201" s="211">
        <f t="shared" si="101"/>
        <v>0</v>
      </c>
      <c r="J201" s="438">
        <f t="shared" si="88"/>
        <v>0</v>
      </c>
      <c r="K201" s="214">
        <f t="shared" si="87"/>
        <v>0</v>
      </c>
      <c r="L201" s="429"/>
      <c r="M201" s="156"/>
      <c r="N201" s="98"/>
      <c r="O201" s="98"/>
      <c r="P201" s="96">
        <f>SUM(M201:O201)</f>
        <v>0</v>
      </c>
      <c r="Q201" s="98"/>
      <c r="R201" s="98"/>
      <c r="S201" s="98"/>
      <c r="T201" s="96">
        <f>SUM(Q201:S201)</f>
        <v>0</v>
      </c>
      <c r="U201" s="98"/>
      <c r="V201" s="98"/>
      <c r="W201" s="98"/>
      <c r="X201" s="96">
        <f>SUM(U201:W201)</f>
        <v>0</v>
      </c>
      <c r="Y201" s="98"/>
      <c r="Z201" s="98"/>
      <c r="AA201" s="98"/>
      <c r="AB201" s="419">
        <f>SUM(Y201:AA201)</f>
        <v>0</v>
      </c>
      <c r="AD201" s="79" t="s">
        <v>82</v>
      </c>
      <c r="AE201" s="86"/>
      <c r="AF201" s="86"/>
      <c r="AG201" s="1640" t="s">
        <v>43</v>
      </c>
      <c r="AH201" s="98" t="s">
        <v>43</v>
      </c>
      <c r="AI201" s="98" t="s">
        <v>43</v>
      </c>
      <c r="AJ201" s="98" t="s">
        <v>43</v>
      </c>
      <c r="AK201" s="98" t="s">
        <v>43</v>
      </c>
      <c r="AL201" s="98" t="s">
        <v>43</v>
      </c>
      <c r="AM201" s="98" t="s">
        <v>43</v>
      </c>
      <c r="AN201" s="98" t="s">
        <v>43</v>
      </c>
      <c r="AO201" s="98" t="s">
        <v>43</v>
      </c>
      <c r="AP201" s="98" t="s">
        <v>43</v>
      </c>
      <c r="AQ201" s="98" t="s">
        <v>43</v>
      </c>
      <c r="AR201" s="98" t="s">
        <v>43</v>
      </c>
      <c r="AS201" s="474" t="s">
        <v>43</v>
      </c>
    </row>
    <row r="202" spans="1:179" s="16" customFormat="1" ht="21" customHeight="1" x14ac:dyDescent="0.25">
      <c r="A202" s="79" t="s">
        <v>83</v>
      </c>
      <c r="B202" s="86"/>
      <c r="C202" s="86"/>
      <c r="D202" s="284"/>
      <c r="E202" s="1684"/>
      <c r="F202" s="1665">
        <f>'226.995 медосмотры'!I30*1000</f>
        <v>373900.00000000006</v>
      </c>
      <c r="G202" s="1665">
        <f>F202</f>
        <v>373900.00000000006</v>
      </c>
      <c r="H202" s="97"/>
      <c r="I202" s="211">
        <f t="shared" si="101"/>
        <v>373900.00000000006</v>
      </c>
      <c r="J202" s="438">
        <f t="shared" si="88"/>
        <v>373900.00000000006</v>
      </c>
      <c r="K202" s="214">
        <f t="shared" si="87"/>
        <v>0</v>
      </c>
      <c r="L202" s="429"/>
      <c r="M202" s="156"/>
      <c r="N202" s="98"/>
      <c r="O202" s="98"/>
      <c r="P202" s="96">
        <f>SUM(M202:O202)</f>
        <v>0</v>
      </c>
      <c r="Q202" s="98"/>
      <c r="R202" s="98"/>
      <c r="S202" s="98"/>
      <c r="T202" s="96">
        <f>SUM(Q202:S202)</f>
        <v>0</v>
      </c>
      <c r="U202" s="98"/>
      <c r="V202" s="98"/>
      <c r="W202" s="98"/>
      <c r="X202" s="96">
        <f>SUM(U202:W202)</f>
        <v>0</v>
      </c>
      <c r="Y202" s="98"/>
      <c r="Z202" s="98"/>
      <c r="AA202" s="98"/>
      <c r="AB202" s="419">
        <f>SUM(Y202:AA202)</f>
        <v>0</v>
      </c>
      <c r="AD202" s="79" t="s">
        <v>83</v>
      </c>
      <c r="AE202" s="86"/>
      <c r="AF202" s="86"/>
      <c r="AG202" s="464">
        <f t="shared" ref="AG202" si="102">F202</f>
        <v>373900.00000000006</v>
      </c>
      <c r="AH202" s="554"/>
      <c r="AI202" s="554"/>
      <c r="AJ202" s="554"/>
      <c r="AK202" s="554">
        <v>373900</v>
      </c>
      <c r="AL202" s="554"/>
      <c r="AM202" s="554"/>
      <c r="AN202" s="554"/>
      <c r="AO202" s="554"/>
      <c r="AP202" s="554"/>
      <c r="AQ202" s="554"/>
      <c r="AR202" s="554"/>
      <c r="AS202" s="474">
        <f t="shared" si="91"/>
        <v>5.8207660913467407E-11</v>
      </c>
    </row>
    <row r="203" spans="1:179" s="15" customFormat="1" ht="30.75" customHeight="1" x14ac:dyDescent="0.25">
      <c r="A203" s="63" t="s">
        <v>78</v>
      </c>
      <c r="B203" s="53"/>
      <c r="C203" s="53">
        <v>996</v>
      </c>
      <c r="D203" s="547" t="s">
        <v>1804</v>
      </c>
      <c r="E203" s="1684"/>
      <c r="F203" s="1660">
        <f>F204</f>
        <v>36000</v>
      </c>
      <c r="G203" s="1661">
        <f>F203</f>
        <v>36000</v>
      </c>
      <c r="H203" s="50"/>
      <c r="I203" s="187">
        <f>G203-H203</f>
        <v>36000</v>
      </c>
      <c r="J203" s="437">
        <f t="shared" si="88"/>
        <v>36000</v>
      </c>
      <c r="K203" s="215">
        <f t="shared" si="87"/>
        <v>0</v>
      </c>
      <c r="L203" s="430"/>
      <c r="M203" s="45"/>
      <c r="N203" s="20"/>
      <c r="O203" s="20"/>
      <c r="P203" s="20">
        <f>SUM(M203:O203)</f>
        <v>0</v>
      </c>
      <c r="Q203" s="20"/>
      <c r="R203" s="20"/>
      <c r="S203" s="20"/>
      <c r="T203" s="20">
        <f>SUM(Q203:S203)</f>
        <v>0</v>
      </c>
      <c r="U203" s="20"/>
      <c r="V203" s="20"/>
      <c r="W203" s="20"/>
      <c r="X203" s="20">
        <f>SUM(U203:W203)</f>
        <v>0</v>
      </c>
      <c r="Y203" s="20"/>
      <c r="Z203" s="20"/>
      <c r="AA203" s="20"/>
      <c r="AB203" s="418">
        <f>SUM(Y203:AA203)</f>
        <v>0</v>
      </c>
      <c r="AC203" s="16"/>
      <c r="AD203" s="63" t="s">
        <v>78</v>
      </c>
      <c r="AE203" s="53"/>
      <c r="AF203" s="53">
        <v>996</v>
      </c>
      <c r="AG203" s="1638">
        <f>F203</f>
        <v>36000</v>
      </c>
      <c r="AH203" s="20" t="s">
        <v>43</v>
      </c>
      <c r="AI203" s="20" t="s">
        <v>43</v>
      </c>
      <c r="AJ203" s="20" t="s">
        <v>43</v>
      </c>
      <c r="AK203" s="20" t="s">
        <v>43</v>
      </c>
      <c r="AL203" s="20" t="s">
        <v>43</v>
      </c>
      <c r="AM203" s="20" t="s">
        <v>43</v>
      </c>
      <c r="AN203" s="20" t="s">
        <v>43</v>
      </c>
      <c r="AO203" s="20" t="s">
        <v>43</v>
      </c>
      <c r="AP203" s="20" t="s">
        <v>43</v>
      </c>
      <c r="AQ203" s="20" t="s">
        <v>43</v>
      </c>
      <c r="AR203" s="20" t="s">
        <v>43</v>
      </c>
      <c r="AS203" s="474" t="s">
        <v>43</v>
      </c>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row>
    <row r="204" spans="1:179" s="17" customFormat="1" ht="27.75" customHeight="1" x14ac:dyDescent="0.25">
      <c r="A204" s="63" t="s">
        <v>1001</v>
      </c>
      <c r="B204" s="53">
        <v>227</v>
      </c>
      <c r="C204" s="53"/>
      <c r="D204" s="547"/>
      <c r="E204" s="1661">
        <f t="shared" ref="E204:H207" si="103">E205</f>
        <v>0</v>
      </c>
      <c r="F204" s="1660">
        <f>'скорая помощь'!W6</f>
        <v>36000</v>
      </c>
      <c r="G204" s="1661">
        <f>G203</f>
        <v>36000</v>
      </c>
      <c r="H204" s="50">
        <f t="shared" si="103"/>
        <v>0</v>
      </c>
      <c r="I204" s="187">
        <f>I203</f>
        <v>36000</v>
      </c>
      <c r="J204" s="437">
        <f t="shared" si="88"/>
        <v>36000</v>
      </c>
      <c r="K204" s="430">
        <f>L204+P204+T204+X204+AB204</f>
        <v>0</v>
      </c>
      <c r="L204" s="430">
        <f t="shared" ref="I204:AB207" si="104">L205</f>
        <v>0</v>
      </c>
      <c r="M204" s="45">
        <f t="shared" si="104"/>
        <v>0</v>
      </c>
      <c r="N204" s="20">
        <f t="shared" si="104"/>
        <v>0</v>
      </c>
      <c r="O204" s="20">
        <f t="shared" si="104"/>
        <v>0</v>
      </c>
      <c r="P204" s="20">
        <f t="shared" si="104"/>
        <v>0</v>
      </c>
      <c r="Q204" s="20">
        <f t="shared" si="104"/>
        <v>0</v>
      </c>
      <c r="R204" s="20">
        <f t="shared" si="104"/>
        <v>0</v>
      </c>
      <c r="S204" s="20">
        <f t="shared" si="104"/>
        <v>0</v>
      </c>
      <c r="T204" s="20">
        <f t="shared" si="104"/>
        <v>0</v>
      </c>
      <c r="U204" s="20">
        <f t="shared" si="104"/>
        <v>0</v>
      </c>
      <c r="V204" s="20">
        <f t="shared" si="104"/>
        <v>0</v>
      </c>
      <c r="W204" s="20">
        <f t="shared" si="104"/>
        <v>0</v>
      </c>
      <c r="X204" s="20">
        <f t="shared" si="104"/>
        <v>0</v>
      </c>
      <c r="Y204" s="20">
        <f t="shared" si="104"/>
        <v>0</v>
      </c>
      <c r="Z204" s="20">
        <f t="shared" si="104"/>
        <v>0</v>
      </c>
      <c r="AA204" s="20">
        <f t="shared" si="104"/>
        <v>0</v>
      </c>
      <c r="AB204" s="418">
        <f t="shared" si="104"/>
        <v>0</v>
      </c>
      <c r="AC204" s="40"/>
      <c r="AD204" s="63" t="s">
        <v>1001</v>
      </c>
      <c r="AE204" s="53">
        <v>227</v>
      </c>
      <c r="AF204" s="53"/>
      <c r="AG204" s="1638">
        <f>AG205</f>
        <v>0</v>
      </c>
      <c r="AH204" s="20" t="s">
        <v>43</v>
      </c>
      <c r="AI204" s="20" t="s">
        <v>43</v>
      </c>
      <c r="AJ204" s="20" t="s">
        <v>43</v>
      </c>
      <c r="AK204" s="20" t="s">
        <v>43</v>
      </c>
      <c r="AL204" s="20" t="s">
        <v>43</v>
      </c>
      <c r="AM204" s="20" t="s">
        <v>43</v>
      </c>
      <c r="AN204" s="20" t="s">
        <v>43</v>
      </c>
      <c r="AO204" s="20" t="s">
        <v>43</v>
      </c>
      <c r="AP204" s="20" t="s">
        <v>43</v>
      </c>
      <c r="AQ204" s="20" t="s">
        <v>43</v>
      </c>
      <c r="AR204" s="20" t="s">
        <v>43</v>
      </c>
      <c r="AS204" s="474" t="s">
        <v>43</v>
      </c>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row>
    <row r="205" spans="1:179" s="15" customFormat="1" ht="51" customHeight="1" x14ac:dyDescent="0.25">
      <c r="A205" s="265" t="s">
        <v>7</v>
      </c>
      <c r="B205" s="70"/>
      <c r="C205" s="86">
        <v>951</v>
      </c>
      <c r="D205" s="283" t="s">
        <v>1804</v>
      </c>
      <c r="E205" s="1661"/>
      <c r="F205" s="1662"/>
      <c r="G205" s="1663">
        <f>F205</f>
        <v>0</v>
      </c>
      <c r="H205" s="97"/>
      <c r="I205" s="211">
        <f>G205-H205</f>
        <v>0</v>
      </c>
      <c r="J205" s="437">
        <f t="shared" si="88"/>
        <v>0</v>
      </c>
      <c r="K205" s="213">
        <f t="shared" ref="K205" si="105">L205+P205+T205+X205+AB205</f>
        <v>0</v>
      </c>
      <c r="L205" s="429"/>
      <c r="M205" s="156"/>
      <c r="N205" s="98"/>
      <c r="O205" s="98"/>
      <c r="P205" s="20">
        <f>SUM(M205:O205)</f>
        <v>0</v>
      </c>
      <c r="Q205" s="292"/>
      <c r="R205" s="292"/>
      <c r="S205" s="292"/>
      <c r="T205" s="20">
        <f>SUM(Q205:S205)</f>
        <v>0</v>
      </c>
      <c r="U205" s="292"/>
      <c r="V205" s="292"/>
      <c r="W205" s="292"/>
      <c r="X205" s="20">
        <f>SUM(U205:W205)</f>
        <v>0</v>
      </c>
      <c r="Y205" s="292"/>
      <c r="Z205" s="292"/>
      <c r="AA205" s="292"/>
      <c r="AB205" s="418">
        <f>SUM(Y205:AA205)</f>
        <v>0</v>
      </c>
      <c r="AC205" s="16"/>
      <c r="AD205" s="265" t="s">
        <v>7</v>
      </c>
      <c r="AE205" s="70"/>
      <c r="AF205" s="86">
        <v>951</v>
      </c>
      <c r="AG205" s="464">
        <f t="shared" ref="AG205" si="106">F205</f>
        <v>0</v>
      </c>
      <c r="AH205" s="98" t="s">
        <v>43</v>
      </c>
      <c r="AI205" s="98" t="s">
        <v>43</v>
      </c>
      <c r="AJ205" s="98" t="s">
        <v>43</v>
      </c>
      <c r="AK205" s="98" t="s">
        <v>43</v>
      </c>
      <c r="AL205" s="98" t="s">
        <v>43</v>
      </c>
      <c r="AM205" s="98" t="s">
        <v>43</v>
      </c>
      <c r="AN205" s="98" t="s">
        <v>43</v>
      </c>
      <c r="AO205" s="98" t="s">
        <v>43</v>
      </c>
      <c r="AP205" s="98" t="s">
        <v>43</v>
      </c>
      <c r="AQ205" s="98" t="s">
        <v>43</v>
      </c>
      <c r="AR205" s="98" t="s">
        <v>43</v>
      </c>
      <c r="AS205" s="474" t="s">
        <v>43</v>
      </c>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row>
    <row r="206" spans="1:179" s="17" customFormat="1" ht="21" customHeight="1" x14ac:dyDescent="0.25">
      <c r="A206" s="63" t="s">
        <v>544</v>
      </c>
      <c r="B206" s="53">
        <v>260</v>
      </c>
      <c r="C206" s="53"/>
      <c r="D206" s="547"/>
      <c r="E206" s="1661">
        <f t="shared" si="103"/>
        <v>0</v>
      </c>
      <c r="F206" s="1660">
        <f t="shared" si="103"/>
        <v>0</v>
      </c>
      <c r="G206" s="1661">
        <f t="shared" si="103"/>
        <v>0</v>
      </c>
      <c r="H206" s="50">
        <f t="shared" si="103"/>
        <v>0</v>
      </c>
      <c r="I206" s="187">
        <f t="shared" si="104"/>
        <v>0</v>
      </c>
      <c r="J206" s="437">
        <f t="shared" si="88"/>
        <v>0</v>
      </c>
      <c r="K206" s="430">
        <f t="shared" si="87"/>
        <v>0</v>
      </c>
      <c r="L206" s="430">
        <f t="shared" si="104"/>
        <v>0</v>
      </c>
      <c r="M206" s="45">
        <f t="shared" si="104"/>
        <v>0</v>
      </c>
      <c r="N206" s="20">
        <f t="shared" si="104"/>
        <v>0</v>
      </c>
      <c r="O206" s="20">
        <f t="shared" si="104"/>
        <v>0</v>
      </c>
      <c r="P206" s="20">
        <f t="shared" si="104"/>
        <v>0</v>
      </c>
      <c r="Q206" s="20">
        <f t="shared" si="104"/>
        <v>0</v>
      </c>
      <c r="R206" s="20">
        <f t="shared" si="104"/>
        <v>0</v>
      </c>
      <c r="S206" s="20">
        <f t="shared" si="104"/>
        <v>0</v>
      </c>
      <c r="T206" s="20">
        <f t="shared" si="104"/>
        <v>0</v>
      </c>
      <c r="U206" s="20">
        <f t="shared" si="104"/>
        <v>0</v>
      </c>
      <c r="V206" s="20">
        <f t="shared" si="104"/>
        <v>0</v>
      </c>
      <c r="W206" s="20">
        <f t="shared" si="104"/>
        <v>0</v>
      </c>
      <c r="X206" s="20">
        <f t="shared" si="104"/>
        <v>0</v>
      </c>
      <c r="Y206" s="20">
        <f t="shared" si="104"/>
        <v>0</v>
      </c>
      <c r="Z206" s="20">
        <f t="shared" si="104"/>
        <v>0</v>
      </c>
      <c r="AA206" s="20">
        <f t="shared" si="104"/>
        <v>0</v>
      </c>
      <c r="AB206" s="418">
        <f t="shared" si="104"/>
        <v>0</v>
      </c>
      <c r="AC206" s="40"/>
      <c r="AD206" s="63" t="s">
        <v>544</v>
      </c>
      <c r="AE206" s="53">
        <v>260</v>
      </c>
      <c r="AF206" s="53"/>
      <c r="AG206" s="1638">
        <f>AG207</f>
        <v>0</v>
      </c>
      <c r="AH206" s="20" t="s">
        <v>43</v>
      </c>
      <c r="AI206" s="20" t="s">
        <v>43</v>
      </c>
      <c r="AJ206" s="20" t="s">
        <v>43</v>
      </c>
      <c r="AK206" s="20" t="s">
        <v>43</v>
      </c>
      <c r="AL206" s="20" t="s">
        <v>43</v>
      </c>
      <c r="AM206" s="20" t="s">
        <v>43</v>
      </c>
      <c r="AN206" s="20" t="s">
        <v>43</v>
      </c>
      <c r="AO206" s="20" t="s">
        <v>43</v>
      </c>
      <c r="AP206" s="20" t="s">
        <v>43</v>
      </c>
      <c r="AQ206" s="20" t="s">
        <v>43</v>
      </c>
      <c r="AR206" s="20" t="s">
        <v>43</v>
      </c>
      <c r="AS206" s="474" t="s">
        <v>43</v>
      </c>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row>
    <row r="207" spans="1:179" s="17" customFormat="1" ht="32.25" customHeight="1" x14ac:dyDescent="0.25">
      <c r="A207" s="63" t="s">
        <v>545</v>
      </c>
      <c r="B207" s="53">
        <v>262</v>
      </c>
      <c r="C207" s="53"/>
      <c r="D207" s="547"/>
      <c r="E207" s="1661">
        <f t="shared" si="103"/>
        <v>0</v>
      </c>
      <c r="F207" s="1660">
        <f t="shared" si="103"/>
        <v>0</v>
      </c>
      <c r="G207" s="1661">
        <f t="shared" si="103"/>
        <v>0</v>
      </c>
      <c r="H207" s="50">
        <f t="shared" si="103"/>
        <v>0</v>
      </c>
      <c r="I207" s="187">
        <f t="shared" si="104"/>
        <v>0</v>
      </c>
      <c r="J207" s="437">
        <f t="shared" si="88"/>
        <v>0</v>
      </c>
      <c r="K207" s="430">
        <f t="shared" si="87"/>
        <v>0</v>
      </c>
      <c r="L207" s="430">
        <f t="shared" si="104"/>
        <v>0</v>
      </c>
      <c r="M207" s="45">
        <f t="shared" si="104"/>
        <v>0</v>
      </c>
      <c r="N207" s="20">
        <f t="shared" si="104"/>
        <v>0</v>
      </c>
      <c r="O207" s="20">
        <f t="shared" si="104"/>
        <v>0</v>
      </c>
      <c r="P207" s="20">
        <f t="shared" si="104"/>
        <v>0</v>
      </c>
      <c r="Q207" s="20">
        <f t="shared" si="104"/>
        <v>0</v>
      </c>
      <c r="R207" s="20">
        <f t="shared" si="104"/>
        <v>0</v>
      </c>
      <c r="S207" s="20">
        <f t="shared" si="104"/>
        <v>0</v>
      </c>
      <c r="T207" s="20">
        <f t="shared" si="104"/>
        <v>0</v>
      </c>
      <c r="U207" s="20">
        <f t="shared" si="104"/>
        <v>0</v>
      </c>
      <c r="V207" s="20">
        <f t="shared" si="104"/>
        <v>0</v>
      </c>
      <c r="W207" s="20">
        <f t="shared" si="104"/>
        <v>0</v>
      </c>
      <c r="X207" s="20">
        <f t="shared" si="104"/>
        <v>0</v>
      </c>
      <c r="Y207" s="20">
        <f t="shared" si="104"/>
        <v>0</v>
      </c>
      <c r="Z207" s="20">
        <f t="shared" si="104"/>
        <v>0</v>
      </c>
      <c r="AA207" s="20">
        <f t="shared" si="104"/>
        <v>0</v>
      </c>
      <c r="AB207" s="418">
        <f t="shared" si="104"/>
        <v>0</v>
      </c>
      <c r="AC207" s="40"/>
      <c r="AD207" s="63" t="s">
        <v>545</v>
      </c>
      <c r="AE207" s="53">
        <v>262</v>
      </c>
      <c r="AF207" s="53"/>
      <c r="AG207" s="1638">
        <f>AG208</f>
        <v>0</v>
      </c>
      <c r="AH207" s="20" t="s">
        <v>43</v>
      </c>
      <c r="AI207" s="20" t="s">
        <v>43</v>
      </c>
      <c r="AJ207" s="20" t="s">
        <v>43</v>
      </c>
      <c r="AK207" s="20" t="s">
        <v>43</v>
      </c>
      <c r="AL207" s="20" t="s">
        <v>43</v>
      </c>
      <c r="AM207" s="20" t="s">
        <v>43</v>
      </c>
      <c r="AN207" s="20" t="s">
        <v>43</v>
      </c>
      <c r="AO207" s="20" t="s">
        <v>43</v>
      </c>
      <c r="AP207" s="20" t="s">
        <v>43</v>
      </c>
      <c r="AQ207" s="20" t="s">
        <v>43</v>
      </c>
      <c r="AR207" s="20" t="s">
        <v>43</v>
      </c>
      <c r="AS207" s="474" t="s">
        <v>43</v>
      </c>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row>
    <row r="208" spans="1:179" s="15" customFormat="1" ht="27" customHeight="1" x14ac:dyDescent="0.25">
      <c r="A208" s="265" t="s">
        <v>539</v>
      </c>
      <c r="B208" s="70"/>
      <c r="C208" s="86">
        <v>993</v>
      </c>
      <c r="D208" s="283" t="s">
        <v>1805</v>
      </c>
      <c r="E208" s="1661"/>
      <c r="F208" s="1662"/>
      <c r="G208" s="1663">
        <f>F208</f>
        <v>0</v>
      </c>
      <c r="H208" s="97"/>
      <c r="I208" s="211">
        <f>G208-H208</f>
        <v>0</v>
      </c>
      <c r="J208" s="437">
        <f t="shared" si="88"/>
        <v>0</v>
      </c>
      <c r="K208" s="213">
        <f t="shared" si="87"/>
        <v>0</v>
      </c>
      <c r="L208" s="429"/>
      <c r="M208" s="156"/>
      <c r="N208" s="98"/>
      <c r="O208" s="98"/>
      <c r="P208" s="20">
        <f>SUM(M208:O208)</f>
        <v>0</v>
      </c>
      <c r="Q208" s="98"/>
      <c r="R208" s="98"/>
      <c r="S208" s="98"/>
      <c r="T208" s="20">
        <f>SUM(Q208:S208)</f>
        <v>0</v>
      </c>
      <c r="U208" s="292"/>
      <c r="V208" s="292"/>
      <c r="W208" s="292"/>
      <c r="X208" s="20">
        <f>SUM(U208:W208)</f>
        <v>0</v>
      </c>
      <c r="Y208" s="292"/>
      <c r="Z208" s="292"/>
      <c r="AA208" s="292"/>
      <c r="AB208" s="418">
        <f>SUM(Y208:AA208)</f>
        <v>0</v>
      </c>
      <c r="AC208" s="16"/>
      <c r="AD208" s="265" t="s">
        <v>539</v>
      </c>
      <c r="AE208" s="70"/>
      <c r="AF208" s="86">
        <v>993</v>
      </c>
      <c r="AG208" s="464">
        <f t="shared" ref="AG208" si="107">F208</f>
        <v>0</v>
      </c>
      <c r="AH208" s="98" t="s">
        <v>43</v>
      </c>
      <c r="AI208" s="98" t="s">
        <v>43</v>
      </c>
      <c r="AJ208" s="98" t="s">
        <v>43</v>
      </c>
      <c r="AK208" s="98" t="s">
        <v>43</v>
      </c>
      <c r="AL208" s="98" t="s">
        <v>43</v>
      </c>
      <c r="AM208" s="98" t="s">
        <v>43</v>
      </c>
      <c r="AN208" s="98" t="s">
        <v>43</v>
      </c>
      <c r="AO208" s="98" t="s">
        <v>43</v>
      </c>
      <c r="AP208" s="98" t="s">
        <v>43</v>
      </c>
      <c r="AQ208" s="98" t="s">
        <v>43</v>
      </c>
      <c r="AR208" s="98" t="s">
        <v>43</v>
      </c>
      <c r="AS208" s="474" t="s">
        <v>43</v>
      </c>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row>
    <row r="209" spans="1:179" s="17" customFormat="1" ht="24" customHeight="1" x14ac:dyDescent="0.25">
      <c r="A209" s="63" t="s">
        <v>930</v>
      </c>
      <c r="B209" s="53">
        <v>291</v>
      </c>
      <c r="C209" s="53"/>
      <c r="D209" s="547"/>
      <c r="E209" s="1661">
        <f>E210</f>
        <v>0</v>
      </c>
      <c r="F209" s="1660">
        <f>F210</f>
        <v>5000</v>
      </c>
      <c r="G209" s="1661">
        <f>G210</f>
        <v>5000</v>
      </c>
      <c r="H209" s="50">
        <f>H210</f>
        <v>0</v>
      </c>
      <c r="I209" s="187">
        <f t="shared" ref="I209:AB213" si="108">I210</f>
        <v>5000</v>
      </c>
      <c r="J209" s="436">
        <f t="shared" si="88"/>
        <v>5000</v>
      </c>
      <c r="K209" s="430">
        <f t="shared" si="87"/>
        <v>0</v>
      </c>
      <c r="L209" s="430">
        <f t="shared" si="108"/>
        <v>0</v>
      </c>
      <c r="M209" s="45">
        <f>M210</f>
        <v>0</v>
      </c>
      <c r="N209" s="20">
        <f t="shared" si="108"/>
        <v>0</v>
      </c>
      <c r="O209" s="20">
        <f t="shared" si="108"/>
        <v>0</v>
      </c>
      <c r="P209" s="20">
        <f t="shared" si="108"/>
        <v>0</v>
      </c>
      <c r="Q209" s="20">
        <f t="shared" si="108"/>
        <v>0</v>
      </c>
      <c r="R209" s="20">
        <f t="shared" si="108"/>
        <v>0</v>
      </c>
      <c r="S209" s="20">
        <f t="shared" si="108"/>
        <v>0</v>
      </c>
      <c r="T209" s="20">
        <f t="shared" si="108"/>
        <v>0</v>
      </c>
      <c r="U209" s="20">
        <f t="shared" si="108"/>
        <v>0</v>
      </c>
      <c r="V209" s="20">
        <f t="shared" si="108"/>
        <v>0</v>
      </c>
      <c r="W209" s="20">
        <f t="shared" si="108"/>
        <v>0</v>
      </c>
      <c r="X209" s="20">
        <f t="shared" si="108"/>
        <v>0</v>
      </c>
      <c r="Y209" s="20">
        <f t="shared" si="108"/>
        <v>0</v>
      </c>
      <c r="Z209" s="20">
        <f t="shared" si="108"/>
        <v>0</v>
      </c>
      <c r="AA209" s="20">
        <f t="shared" si="108"/>
        <v>0</v>
      </c>
      <c r="AB209" s="418">
        <f t="shared" si="108"/>
        <v>0</v>
      </c>
      <c r="AC209" s="40"/>
      <c r="AD209" s="63" t="s">
        <v>930</v>
      </c>
      <c r="AE209" s="53">
        <v>291</v>
      </c>
      <c r="AF209" s="53"/>
      <c r="AG209" s="1638">
        <f>AG210</f>
        <v>5000</v>
      </c>
      <c r="AH209" s="20" t="s">
        <v>43</v>
      </c>
      <c r="AI209" s="20" t="s">
        <v>43</v>
      </c>
      <c r="AJ209" s="20" t="s">
        <v>43</v>
      </c>
      <c r="AK209" s="20" t="s">
        <v>43</v>
      </c>
      <c r="AL209" s="20" t="s">
        <v>43</v>
      </c>
      <c r="AM209" s="20" t="s">
        <v>43</v>
      </c>
      <c r="AN209" s="20" t="s">
        <v>43</v>
      </c>
      <c r="AO209" s="20" t="s">
        <v>43</v>
      </c>
      <c r="AP209" s="20" t="s">
        <v>43</v>
      </c>
      <c r="AQ209" s="20" t="s">
        <v>43</v>
      </c>
      <c r="AR209" s="20" t="s">
        <v>43</v>
      </c>
      <c r="AS209" s="474" t="s">
        <v>43</v>
      </c>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0"/>
      <c r="EL209" s="40"/>
      <c r="EM209" s="40"/>
      <c r="EN209" s="40"/>
      <c r="EO209" s="40"/>
      <c r="EP209" s="40"/>
      <c r="EQ209" s="40"/>
      <c r="ER209" s="40"/>
      <c r="ES209" s="40"/>
      <c r="ET209" s="40"/>
      <c r="EU209" s="40"/>
      <c r="EV209" s="40"/>
      <c r="EW209" s="40"/>
      <c r="EX209" s="40"/>
      <c r="EY209" s="40"/>
      <c r="EZ209" s="40"/>
      <c r="FA209" s="40"/>
      <c r="FB209" s="40"/>
      <c r="FC209" s="40"/>
      <c r="FD209" s="40"/>
      <c r="FE209" s="40"/>
      <c r="FF209" s="40"/>
      <c r="FG209" s="40"/>
      <c r="FH209" s="40"/>
      <c r="FI209" s="40"/>
      <c r="FJ209" s="40"/>
      <c r="FK209" s="40"/>
      <c r="FL209" s="40"/>
      <c r="FM209" s="40"/>
      <c r="FN209" s="40"/>
      <c r="FO209" s="40"/>
      <c r="FP209" s="40"/>
      <c r="FQ209" s="40"/>
      <c r="FR209" s="40"/>
      <c r="FS209" s="40"/>
      <c r="FT209" s="40"/>
      <c r="FU209" s="40"/>
      <c r="FV209" s="40"/>
      <c r="FW209" s="40"/>
    </row>
    <row r="210" spans="1:179" s="15" customFormat="1" ht="149.25" customHeight="1" x14ac:dyDescent="0.25">
      <c r="A210" s="555" t="s">
        <v>937</v>
      </c>
      <c r="B210" s="86"/>
      <c r="C210" s="86">
        <v>967</v>
      </c>
      <c r="D210" s="283" t="s">
        <v>1806</v>
      </c>
      <c r="E210" s="1661"/>
      <c r="F210" s="1662">
        <f>Штрафы!J10</f>
        <v>5000</v>
      </c>
      <c r="G210" s="1663">
        <f>F210</f>
        <v>5000</v>
      </c>
      <c r="H210" s="97"/>
      <c r="I210" s="211">
        <f>G210-H210</f>
        <v>5000</v>
      </c>
      <c r="J210" s="437">
        <f t="shared" si="88"/>
        <v>5000</v>
      </c>
      <c r="K210" s="213">
        <f t="shared" si="87"/>
        <v>0</v>
      </c>
      <c r="L210" s="428"/>
      <c r="M210" s="115"/>
      <c r="N210" s="74"/>
      <c r="O210" s="74"/>
      <c r="P210" s="20">
        <f t="shared" ref="P210" si="109">SUM(M210:O210)</f>
        <v>0</v>
      </c>
      <c r="Q210" s="74"/>
      <c r="R210" s="74"/>
      <c r="S210" s="74"/>
      <c r="T210" s="20">
        <f t="shared" ref="T210" si="110">SUM(Q210:S210)</f>
        <v>0</v>
      </c>
      <c r="U210" s="74"/>
      <c r="V210" s="74"/>
      <c r="W210" s="74"/>
      <c r="X210" s="20">
        <f t="shared" ref="X210" si="111">SUM(U210:W210)</f>
        <v>0</v>
      </c>
      <c r="Y210" s="19"/>
      <c r="Z210" s="19"/>
      <c r="AA210" s="19"/>
      <c r="AB210" s="418">
        <f t="shared" ref="AB210" si="112">SUM(Y210:AA210)</f>
        <v>0</v>
      </c>
      <c r="AC210" s="16"/>
      <c r="AD210" s="265" t="s">
        <v>937</v>
      </c>
      <c r="AE210" s="86"/>
      <c r="AF210" s="86">
        <v>967</v>
      </c>
      <c r="AG210" s="464">
        <f t="shared" ref="AG210" si="113">F210</f>
        <v>5000</v>
      </c>
      <c r="AH210" s="98" t="s">
        <v>43</v>
      </c>
      <c r="AI210" s="98" t="s">
        <v>43</v>
      </c>
      <c r="AJ210" s="98" t="s">
        <v>43</v>
      </c>
      <c r="AK210" s="98" t="s">
        <v>43</v>
      </c>
      <c r="AL210" s="98" t="s">
        <v>43</v>
      </c>
      <c r="AM210" s="98" t="s">
        <v>43</v>
      </c>
      <c r="AN210" s="98" t="s">
        <v>43</v>
      </c>
      <c r="AO210" s="98" t="s">
        <v>43</v>
      </c>
      <c r="AP210" s="98" t="s">
        <v>43</v>
      </c>
      <c r="AQ210" s="98" t="s">
        <v>43</v>
      </c>
      <c r="AR210" s="98" t="s">
        <v>43</v>
      </c>
      <c r="AS210" s="474" t="s">
        <v>43</v>
      </c>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c r="FV210" s="16"/>
      <c r="FW210" s="16"/>
    </row>
    <row r="211" spans="1:179" s="17" customFormat="1" ht="48.75" customHeight="1" x14ac:dyDescent="0.25">
      <c r="A211" s="63" t="s">
        <v>931</v>
      </c>
      <c r="B211" s="53">
        <v>292</v>
      </c>
      <c r="C211" s="53"/>
      <c r="D211" s="547"/>
      <c r="E211" s="1661">
        <f>E212</f>
        <v>0</v>
      </c>
      <c r="F211" s="1660">
        <f>F212</f>
        <v>5000</v>
      </c>
      <c r="G211" s="1661">
        <f>G212</f>
        <v>5000</v>
      </c>
      <c r="H211" s="50">
        <f>H212</f>
        <v>0</v>
      </c>
      <c r="I211" s="187">
        <f t="shared" si="108"/>
        <v>5000</v>
      </c>
      <c r="J211" s="436">
        <f t="shared" si="88"/>
        <v>5000</v>
      </c>
      <c r="K211" s="430">
        <f t="shared" ref="K211:K212" si="114">L211+P211+T211+X211+AB211</f>
        <v>0</v>
      </c>
      <c r="L211" s="430">
        <f t="shared" si="108"/>
        <v>0</v>
      </c>
      <c r="M211" s="45">
        <f>M212</f>
        <v>0</v>
      </c>
      <c r="N211" s="20">
        <f t="shared" si="108"/>
        <v>0</v>
      </c>
      <c r="O211" s="20">
        <f t="shared" si="108"/>
        <v>0</v>
      </c>
      <c r="P211" s="20">
        <f t="shared" si="108"/>
        <v>0</v>
      </c>
      <c r="Q211" s="20">
        <f t="shared" si="108"/>
        <v>0</v>
      </c>
      <c r="R211" s="20">
        <f t="shared" si="108"/>
        <v>0</v>
      </c>
      <c r="S211" s="20">
        <f t="shared" si="108"/>
        <v>0</v>
      </c>
      <c r="T211" s="20">
        <f t="shared" si="108"/>
        <v>0</v>
      </c>
      <c r="U211" s="20">
        <f t="shared" si="108"/>
        <v>0</v>
      </c>
      <c r="V211" s="20">
        <f t="shared" si="108"/>
        <v>0</v>
      </c>
      <c r="W211" s="20">
        <f t="shared" si="108"/>
        <v>0</v>
      </c>
      <c r="X211" s="20">
        <f t="shared" si="108"/>
        <v>0</v>
      </c>
      <c r="Y211" s="20">
        <f t="shared" si="108"/>
        <v>0</v>
      </c>
      <c r="Z211" s="20">
        <f t="shared" si="108"/>
        <v>0</v>
      </c>
      <c r="AA211" s="20">
        <f t="shared" si="108"/>
        <v>0</v>
      </c>
      <c r="AB211" s="418">
        <f t="shared" si="108"/>
        <v>0</v>
      </c>
      <c r="AC211" s="40"/>
      <c r="AD211" s="63" t="s">
        <v>931</v>
      </c>
      <c r="AE211" s="53">
        <v>292</v>
      </c>
      <c r="AF211" s="53"/>
      <c r="AG211" s="1638">
        <f>AG212</f>
        <v>5000</v>
      </c>
      <c r="AH211" s="20" t="s">
        <v>43</v>
      </c>
      <c r="AI211" s="20" t="s">
        <v>43</v>
      </c>
      <c r="AJ211" s="20" t="s">
        <v>43</v>
      </c>
      <c r="AK211" s="20" t="s">
        <v>43</v>
      </c>
      <c r="AL211" s="20" t="s">
        <v>43</v>
      </c>
      <c r="AM211" s="20" t="s">
        <v>43</v>
      </c>
      <c r="AN211" s="20" t="s">
        <v>43</v>
      </c>
      <c r="AO211" s="20" t="s">
        <v>43</v>
      </c>
      <c r="AP211" s="20" t="s">
        <v>43</v>
      </c>
      <c r="AQ211" s="20" t="s">
        <v>43</v>
      </c>
      <c r="AR211" s="20" t="s">
        <v>43</v>
      </c>
      <c r="AS211" s="474" t="s">
        <v>43</v>
      </c>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0"/>
      <c r="EL211" s="40"/>
      <c r="EM211" s="40"/>
      <c r="EN211" s="40"/>
      <c r="EO211" s="40"/>
      <c r="EP211" s="40"/>
      <c r="EQ211" s="40"/>
      <c r="ER211" s="40"/>
      <c r="ES211" s="40"/>
      <c r="ET211" s="40"/>
      <c r="EU211" s="40"/>
      <c r="EV211" s="40"/>
      <c r="EW211" s="40"/>
      <c r="EX211" s="40"/>
      <c r="EY211" s="40"/>
      <c r="EZ211" s="40"/>
      <c r="FA211" s="40"/>
      <c r="FB211" s="40"/>
      <c r="FC211" s="40"/>
      <c r="FD211" s="40"/>
      <c r="FE211" s="40"/>
      <c r="FF211" s="40"/>
      <c r="FG211" s="40"/>
      <c r="FH211" s="40"/>
      <c r="FI211" s="40"/>
      <c r="FJ211" s="40"/>
      <c r="FK211" s="40"/>
      <c r="FL211" s="40"/>
      <c r="FM211" s="40"/>
      <c r="FN211" s="40"/>
      <c r="FO211" s="40"/>
      <c r="FP211" s="40"/>
      <c r="FQ211" s="40"/>
      <c r="FR211" s="40"/>
      <c r="FS211" s="40"/>
      <c r="FT211" s="40"/>
      <c r="FU211" s="40"/>
      <c r="FV211" s="40"/>
      <c r="FW211" s="40"/>
    </row>
    <row r="212" spans="1:179" s="15" customFormat="1" ht="134.25" customHeight="1" x14ac:dyDescent="0.25">
      <c r="A212" s="265" t="s">
        <v>938</v>
      </c>
      <c r="B212" s="86"/>
      <c r="C212" s="86">
        <v>968</v>
      </c>
      <c r="D212" s="283" t="s">
        <v>1807</v>
      </c>
      <c r="E212" s="1661"/>
      <c r="F212" s="1662">
        <f>Штрафы!J10</f>
        <v>5000</v>
      </c>
      <c r="G212" s="1663">
        <f>F212</f>
        <v>5000</v>
      </c>
      <c r="H212" s="97"/>
      <c r="I212" s="211">
        <f>G212-H212</f>
        <v>5000</v>
      </c>
      <c r="J212" s="437">
        <f t="shared" si="88"/>
        <v>5000</v>
      </c>
      <c r="K212" s="213">
        <f t="shared" si="114"/>
        <v>0</v>
      </c>
      <c r="L212" s="428"/>
      <c r="M212" s="115"/>
      <c r="N212" s="74"/>
      <c r="O212" s="74"/>
      <c r="P212" s="20">
        <f t="shared" ref="P212" si="115">SUM(M212:O212)</f>
        <v>0</v>
      </c>
      <c r="Q212" s="74"/>
      <c r="R212" s="74"/>
      <c r="S212" s="74"/>
      <c r="T212" s="20">
        <f t="shared" ref="T212" si="116">SUM(Q212:S212)</f>
        <v>0</v>
      </c>
      <c r="U212" s="74"/>
      <c r="V212" s="74"/>
      <c r="W212" s="74"/>
      <c r="X212" s="20">
        <f t="shared" ref="X212" si="117">SUM(U212:W212)</f>
        <v>0</v>
      </c>
      <c r="Y212" s="19"/>
      <c r="Z212" s="19"/>
      <c r="AA212" s="19"/>
      <c r="AB212" s="418">
        <f t="shared" ref="AB212" si="118">SUM(Y212:AA212)</f>
        <v>0</v>
      </c>
      <c r="AC212" s="16"/>
      <c r="AD212" s="265" t="s">
        <v>938</v>
      </c>
      <c r="AE212" s="86"/>
      <c r="AF212" s="86">
        <v>968</v>
      </c>
      <c r="AG212" s="464">
        <f t="shared" ref="AG212" si="119">F212</f>
        <v>5000</v>
      </c>
      <c r="AH212" s="98" t="s">
        <v>43</v>
      </c>
      <c r="AI212" s="98" t="s">
        <v>43</v>
      </c>
      <c r="AJ212" s="98" t="s">
        <v>43</v>
      </c>
      <c r="AK212" s="98" t="s">
        <v>43</v>
      </c>
      <c r="AL212" s="98" t="s">
        <v>43</v>
      </c>
      <c r="AM212" s="98" t="s">
        <v>43</v>
      </c>
      <c r="AN212" s="98" t="s">
        <v>43</v>
      </c>
      <c r="AO212" s="98" t="s">
        <v>43</v>
      </c>
      <c r="AP212" s="98" t="s">
        <v>43</v>
      </c>
      <c r="AQ212" s="98" t="s">
        <v>43</v>
      </c>
      <c r="AR212" s="98" t="s">
        <v>43</v>
      </c>
      <c r="AS212" s="474" t="s">
        <v>43</v>
      </c>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row>
    <row r="213" spans="1:179" s="17" customFormat="1" ht="24.75" customHeight="1" x14ac:dyDescent="0.25">
      <c r="A213" s="63" t="s">
        <v>932</v>
      </c>
      <c r="B213" s="53">
        <v>295</v>
      </c>
      <c r="C213" s="53"/>
      <c r="D213" s="547"/>
      <c r="E213" s="1661">
        <f>E214</f>
        <v>0</v>
      </c>
      <c r="F213" s="1660">
        <f>F214</f>
        <v>0</v>
      </c>
      <c r="G213" s="1661">
        <f>G214</f>
        <v>0</v>
      </c>
      <c r="H213" s="50">
        <f>H214</f>
        <v>0</v>
      </c>
      <c r="I213" s="187">
        <f t="shared" si="108"/>
        <v>0</v>
      </c>
      <c r="J213" s="436">
        <f t="shared" si="88"/>
        <v>0</v>
      </c>
      <c r="K213" s="430">
        <f t="shared" ref="K213:K214" si="120">L213+P213+T213+X213+AB213</f>
        <v>0</v>
      </c>
      <c r="L213" s="430">
        <f t="shared" si="108"/>
        <v>0</v>
      </c>
      <c r="M213" s="45">
        <f>M214</f>
        <v>0</v>
      </c>
      <c r="N213" s="20">
        <f t="shared" si="108"/>
        <v>0</v>
      </c>
      <c r="O213" s="20">
        <f t="shared" si="108"/>
        <v>0</v>
      </c>
      <c r="P213" s="20">
        <f t="shared" si="108"/>
        <v>0</v>
      </c>
      <c r="Q213" s="20">
        <f t="shared" si="108"/>
        <v>0</v>
      </c>
      <c r="R213" s="20">
        <f t="shared" si="108"/>
        <v>0</v>
      </c>
      <c r="S213" s="20">
        <f t="shared" si="108"/>
        <v>0</v>
      </c>
      <c r="T213" s="20">
        <f t="shared" si="108"/>
        <v>0</v>
      </c>
      <c r="U213" s="20">
        <f t="shared" si="108"/>
        <v>0</v>
      </c>
      <c r="V213" s="20">
        <f t="shared" si="108"/>
        <v>0</v>
      </c>
      <c r="W213" s="20">
        <f t="shared" si="108"/>
        <v>0</v>
      </c>
      <c r="X213" s="20">
        <f t="shared" si="108"/>
        <v>0</v>
      </c>
      <c r="Y213" s="20">
        <f t="shared" si="108"/>
        <v>0</v>
      </c>
      <c r="Z213" s="20">
        <f t="shared" si="108"/>
        <v>0</v>
      </c>
      <c r="AA213" s="20">
        <f t="shared" si="108"/>
        <v>0</v>
      </c>
      <c r="AB213" s="418">
        <f t="shared" si="108"/>
        <v>0</v>
      </c>
      <c r="AC213" s="40"/>
      <c r="AD213" s="63" t="s">
        <v>932</v>
      </c>
      <c r="AE213" s="53">
        <v>295</v>
      </c>
      <c r="AF213" s="53"/>
      <c r="AG213" s="1638">
        <f>AG214</f>
        <v>0</v>
      </c>
      <c r="AH213" s="20" t="s">
        <v>43</v>
      </c>
      <c r="AI213" s="20" t="s">
        <v>43</v>
      </c>
      <c r="AJ213" s="20" t="s">
        <v>43</v>
      </c>
      <c r="AK213" s="20" t="s">
        <v>43</v>
      </c>
      <c r="AL213" s="20" t="s">
        <v>43</v>
      </c>
      <c r="AM213" s="20" t="s">
        <v>43</v>
      </c>
      <c r="AN213" s="20" t="s">
        <v>43</v>
      </c>
      <c r="AO213" s="20" t="s">
        <v>43</v>
      </c>
      <c r="AP213" s="20" t="s">
        <v>43</v>
      </c>
      <c r="AQ213" s="20" t="s">
        <v>43</v>
      </c>
      <c r="AR213" s="20" t="s">
        <v>43</v>
      </c>
      <c r="AS213" s="474" t="s">
        <v>43</v>
      </c>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c r="DV213" s="40"/>
      <c r="DW213" s="40"/>
      <c r="DX213" s="40"/>
      <c r="DY213" s="40"/>
      <c r="DZ213" s="40"/>
      <c r="EA213" s="40"/>
      <c r="EB213" s="40"/>
      <c r="EC213" s="40"/>
      <c r="ED213" s="40"/>
      <c r="EE213" s="40"/>
      <c r="EF213" s="40"/>
      <c r="EG213" s="40"/>
      <c r="EH213" s="40"/>
      <c r="EI213" s="40"/>
      <c r="EJ213" s="40"/>
      <c r="EK213" s="40"/>
      <c r="EL213" s="40"/>
      <c r="EM213" s="40"/>
      <c r="EN213" s="40"/>
      <c r="EO213" s="40"/>
      <c r="EP213" s="40"/>
      <c r="EQ213" s="40"/>
      <c r="ER213" s="40"/>
      <c r="ES213" s="40"/>
      <c r="ET213" s="40"/>
      <c r="EU213" s="40"/>
      <c r="EV213" s="40"/>
      <c r="EW213" s="40"/>
      <c r="EX213" s="40"/>
      <c r="EY213" s="40"/>
      <c r="EZ213" s="40"/>
      <c r="FA213" s="40"/>
      <c r="FB213" s="40"/>
      <c r="FC213" s="40"/>
      <c r="FD213" s="40"/>
      <c r="FE213" s="40"/>
      <c r="FF213" s="40"/>
      <c r="FG213" s="40"/>
      <c r="FH213" s="40"/>
      <c r="FI213" s="40"/>
      <c r="FJ213" s="40"/>
      <c r="FK213" s="40"/>
      <c r="FL213" s="40"/>
      <c r="FM213" s="40"/>
      <c r="FN213" s="40"/>
      <c r="FO213" s="40"/>
      <c r="FP213" s="40"/>
      <c r="FQ213" s="40"/>
      <c r="FR213" s="40"/>
      <c r="FS213" s="40"/>
      <c r="FT213" s="40"/>
      <c r="FU213" s="40"/>
      <c r="FV213" s="40"/>
      <c r="FW213" s="40"/>
    </row>
    <row r="214" spans="1:179" s="15" customFormat="1" ht="83.25" customHeight="1" x14ac:dyDescent="0.25">
      <c r="A214" s="265" t="s">
        <v>939</v>
      </c>
      <c r="B214" s="86"/>
      <c r="C214" s="469" t="s">
        <v>2</v>
      </c>
      <c r="D214" s="283" t="s">
        <v>1807</v>
      </c>
      <c r="E214" s="1661"/>
      <c r="F214" s="1662"/>
      <c r="G214" s="1663">
        <f>F214</f>
        <v>0</v>
      </c>
      <c r="H214" s="97"/>
      <c r="I214" s="211">
        <f>G214-H214</f>
        <v>0</v>
      </c>
      <c r="J214" s="437">
        <f t="shared" si="88"/>
        <v>0</v>
      </c>
      <c r="K214" s="213">
        <f t="shared" si="120"/>
        <v>0</v>
      </c>
      <c r="L214" s="428"/>
      <c r="M214" s="115"/>
      <c r="N214" s="74"/>
      <c r="O214" s="74"/>
      <c r="P214" s="20">
        <f t="shared" ref="P214" si="121">SUM(M214:O214)</f>
        <v>0</v>
      </c>
      <c r="Q214" s="98"/>
      <c r="R214" s="98"/>
      <c r="S214" s="98"/>
      <c r="T214" s="20">
        <f t="shared" ref="T214" si="122">SUM(Q214:S214)</f>
        <v>0</v>
      </c>
      <c r="U214" s="98"/>
      <c r="V214" s="98"/>
      <c r="W214" s="98"/>
      <c r="X214" s="20">
        <f t="shared" ref="X214" si="123">SUM(U214:W214)</f>
        <v>0</v>
      </c>
      <c r="Y214" s="292"/>
      <c r="Z214" s="292"/>
      <c r="AA214" s="292"/>
      <c r="AB214" s="418">
        <f t="shared" ref="AB214" si="124">SUM(Y214:AA214)</f>
        <v>0</v>
      </c>
      <c r="AC214" s="16"/>
      <c r="AD214" s="265" t="s">
        <v>939</v>
      </c>
      <c r="AE214" s="86"/>
      <c r="AF214" s="469" t="s">
        <v>2</v>
      </c>
      <c r="AG214" s="464">
        <f t="shared" ref="AG214" si="125">F214</f>
        <v>0</v>
      </c>
      <c r="AH214" s="98" t="s">
        <v>43</v>
      </c>
      <c r="AI214" s="98" t="s">
        <v>43</v>
      </c>
      <c r="AJ214" s="98" t="s">
        <v>43</v>
      </c>
      <c r="AK214" s="98" t="s">
        <v>43</v>
      </c>
      <c r="AL214" s="98" t="s">
        <v>43</v>
      </c>
      <c r="AM214" s="98" t="s">
        <v>43</v>
      </c>
      <c r="AN214" s="98" t="s">
        <v>43</v>
      </c>
      <c r="AO214" s="98" t="s">
        <v>43</v>
      </c>
      <c r="AP214" s="98" t="s">
        <v>43</v>
      </c>
      <c r="AQ214" s="98" t="s">
        <v>43</v>
      </c>
      <c r="AR214" s="98" t="s">
        <v>43</v>
      </c>
      <c r="AS214" s="474" t="s">
        <v>43</v>
      </c>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c r="FV214" s="16"/>
      <c r="FW214" s="16"/>
    </row>
    <row r="215" spans="1:179" s="17" customFormat="1" ht="36" customHeight="1" x14ac:dyDescent="0.25">
      <c r="A215" s="63" t="s">
        <v>1005</v>
      </c>
      <c r="B215" s="53">
        <v>296</v>
      </c>
      <c r="C215" s="53"/>
      <c r="D215" s="547"/>
      <c r="E215" s="1661">
        <f>E216</f>
        <v>0</v>
      </c>
      <c r="F215" s="1660">
        <f t="shared" ref="F215:I215" si="126">F216</f>
        <v>0</v>
      </c>
      <c r="G215" s="1661">
        <f t="shared" si="126"/>
        <v>0</v>
      </c>
      <c r="H215" s="50">
        <f t="shared" si="126"/>
        <v>0</v>
      </c>
      <c r="I215" s="187">
        <f t="shared" si="126"/>
        <v>0</v>
      </c>
      <c r="J215" s="437">
        <f t="shared" si="88"/>
        <v>0</v>
      </c>
      <c r="K215" s="430">
        <f>L215+P215+T215+X215+AB215</f>
        <v>0</v>
      </c>
      <c r="L215" s="430">
        <f t="shared" ref="L215:AB215" si="127">L216</f>
        <v>0</v>
      </c>
      <c r="M215" s="45">
        <f t="shared" si="127"/>
        <v>0</v>
      </c>
      <c r="N215" s="20">
        <f t="shared" si="127"/>
        <v>0</v>
      </c>
      <c r="O215" s="20">
        <f t="shared" si="127"/>
        <v>0</v>
      </c>
      <c r="P215" s="20">
        <f t="shared" si="127"/>
        <v>0</v>
      </c>
      <c r="Q215" s="20">
        <f t="shared" si="127"/>
        <v>0</v>
      </c>
      <c r="R215" s="20">
        <f t="shared" si="127"/>
        <v>0</v>
      </c>
      <c r="S215" s="20">
        <f t="shared" si="127"/>
        <v>0</v>
      </c>
      <c r="T215" s="20">
        <f t="shared" si="127"/>
        <v>0</v>
      </c>
      <c r="U215" s="20">
        <f t="shared" si="127"/>
        <v>0</v>
      </c>
      <c r="V215" s="20">
        <f t="shared" si="127"/>
        <v>0</v>
      </c>
      <c r="W215" s="20">
        <f t="shared" si="127"/>
        <v>0</v>
      </c>
      <c r="X215" s="20">
        <f t="shared" si="127"/>
        <v>0</v>
      </c>
      <c r="Y215" s="20">
        <f t="shared" si="127"/>
        <v>0</v>
      </c>
      <c r="Z215" s="20">
        <f t="shared" si="127"/>
        <v>0</v>
      </c>
      <c r="AA215" s="20">
        <f t="shared" si="127"/>
        <v>0</v>
      </c>
      <c r="AB215" s="418">
        <f t="shared" si="127"/>
        <v>0</v>
      </c>
      <c r="AC215" s="40"/>
      <c r="AD215" s="63" t="s">
        <v>1005</v>
      </c>
      <c r="AE215" s="53">
        <v>296</v>
      </c>
      <c r="AF215" s="53"/>
      <c r="AG215" s="1638">
        <f>AG216</f>
        <v>0</v>
      </c>
      <c r="AH215" s="20" t="s">
        <v>43</v>
      </c>
      <c r="AI215" s="20" t="s">
        <v>43</v>
      </c>
      <c r="AJ215" s="20" t="s">
        <v>43</v>
      </c>
      <c r="AK215" s="20" t="s">
        <v>43</v>
      </c>
      <c r="AL215" s="20" t="s">
        <v>43</v>
      </c>
      <c r="AM215" s="20" t="s">
        <v>43</v>
      </c>
      <c r="AN215" s="20" t="s">
        <v>43</v>
      </c>
      <c r="AO215" s="20" t="s">
        <v>43</v>
      </c>
      <c r="AP215" s="20" t="s">
        <v>43</v>
      </c>
      <c r="AQ215" s="20" t="s">
        <v>43</v>
      </c>
      <c r="AR215" s="20" t="s">
        <v>43</v>
      </c>
      <c r="AS215" s="474" t="s">
        <v>43</v>
      </c>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c r="DZ215" s="40"/>
      <c r="EA215" s="40"/>
      <c r="EB215" s="40"/>
      <c r="EC215" s="40"/>
      <c r="ED215" s="40"/>
      <c r="EE215" s="40"/>
      <c r="EF215" s="40"/>
      <c r="EG215" s="40"/>
      <c r="EH215" s="40"/>
      <c r="EI215" s="40"/>
      <c r="EJ215" s="40"/>
      <c r="EK215" s="40"/>
      <c r="EL215" s="40"/>
      <c r="EM215" s="40"/>
      <c r="EN215" s="40"/>
      <c r="EO215" s="40"/>
      <c r="EP215" s="40"/>
      <c r="EQ215" s="40"/>
      <c r="ER215" s="40"/>
      <c r="ES215" s="40"/>
      <c r="ET215" s="40"/>
      <c r="EU215" s="40"/>
      <c r="EV215" s="40"/>
      <c r="EW215" s="40"/>
      <c r="EX215" s="40"/>
      <c r="EY215" s="40"/>
      <c r="EZ215" s="40"/>
      <c r="FA215" s="40"/>
      <c r="FB215" s="40"/>
      <c r="FC215" s="40"/>
      <c r="FD215" s="40"/>
      <c r="FE215" s="40"/>
      <c r="FF215" s="40"/>
      <c r="FG215" s="40"/>
      <c r="FH215" s="40"/>
      <c r="FI215" s="40"/>
      <c r="FJ215" s="40"/>
      <c r="FK215" s="40"/>
      <c r="FL215" s="40"/>
      <c r="FM215" s="40"/>
      <c r="FN215" s="40"/>
      <c r="FO215" s="40"/>
      <c r="FP215" s="40"/>
      <c r="FQ215" s="40"/>
      <c r="FR215" s="40"/>
      <c r="FS215" s="40"/>
      <c r="FT215" s="40"/>
      <c r="FU215" s="40"/>
      <c r="FV215" s="40"/>
      <c r="FW215" s="40"/>
    </row>
    <row r="216" spans="1:179" s="15" customFormat="1" ht="83.25" customHeight="1" x14ac:dyDescent="0.25">
      <c r="A216" s="265" t="s">
        <v>940</v>
      </c>
      <c r="B216" s="70"/>
      <c r="C216" s="86">
        <v>964</v>
      </c>
      <c r="D216" s="283" t="s">
        <v>928</v>
      </c>
      <c r="E216" s="1661"/>
      <c r="F216" s="1662"/>
      <c r="G216" s="1663">
        <f>F216</f>
        <v>0</v>
      </c>
      <c r="H216" s="73"/>
      <c r="I216" s="210">
        <f>G216-H216</f>
        <v>0</v>
      </c>
      <c r="J216" s="437">
        <f t="shared" si="88"/>
        <v>0</v>
      </c>
      <c r="K216" s="428">
        <f t="shared" ref="K216" si="128">L216+P216+T216+X216+AB216</f>
        <v>0</v>
      </c>
      <c r="L216" s="428"/>
      <c r="M216" s="115"/>
      <c r="N216" s="74"/>
      <c r="O216" s="74"/>
      <c r="P216" s="20">
        <f>SUM(M216:O216)</f>
        <v>0</v>
      </c>
      <c r="Q216" s="74"/>
      <c r="R216" s="74"/>
      <c r="S216" s="74"/>
      <c r="T216" s="20">
        <f>SUM(Q216:S216)</f>
        <v>0</v>
      </c>
      <c r="U216" s="74"/>
      <c r="V216" s="74"/>
      <c r="W216" s="74"/>
      <c r="X216" s="20">
        <f>SUM(U216:W216)</f>
        <v>0</v>
      </c>
      <c r="Y216" s="74"/>
      <c r="Z216" s="74"/>
      <c r="AA216" s="74"/>
      <c r="AB216" s="418">
        <f>SUM(Y216:AA216)</f>
        <v>0</v>
      </c>
      <c r="AC216" s="16"/>
      <c r="AD216" s="265" t="s">
        <v>940</v>
      </c>
      <c r="AE216" s="70"/>
      <c r="AF216" s="86">
        <v>964</v>
      </c>
      <c r="AG216" s="464">
        <f t="shared" ref="AG216" si="129">F216</f>
        <v>0</v>
      </c>
      <c r="AH216" s="74" t="s">
        <v>43</v>
      </c>
      <c r="AI216" s="74" t="s">
        <v>43</v>
      </c>
      <c r="AJ216" s="74" t="s">
        <v>43</v>
      </c>
      <c r="AK216" s="74" t="s">
        <v>43</v>
      </c>
      <c r="AL216" s="74" t="s">
        <v>43</v>
      </c>
      <c r="AM216" s="74" t="s">
        <v>43</v>
      </c>
      <c r="AN216" s="74" t="s">
        <v>43</v>
      </c>
      <c r="AO216" s="74" t="s">
        <v>43</v>
      </c>
      <c r="AP216" s="74" t="s">
        <v>43</v>
      </c>
      <c r="AQ216" s="74" t="s">
        <v>43</v>
      </c>
      <c r="AR216" s="74" t="s">
        <v>43</v>
      </c>
      <c r="AS216" s="474" t="s">
        <v>43</v>
      </c>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c r="FM216" s="16"/>
      <c r="FN216" s="16"/>
      <c r="FO216" s="16"/>
      <c r="FP216" s="16"/>
      <c r="FQ216" s="16"/>
      <c r="FR216" s="16"/>
      <c r="FS216" s="16"/>
      <c r="FT216" s="16"/>
      <c r="FU216" s="16"/>
      <c r="FV216" s="16"/>
      <c r="FW216" s="16"/>
    </row>
    <row r="217" spans="1:179" s="17" customFormat="1" ht="32.25" customHeight="1" x14ac:dyDescent="0.25">
      <c r="A217" s="63" t="s">
        <v>546</v>
      </c>
      <c r="B217" s="53">
        <v>300</v>
      </c>
      <c r="C217" s="53"/>
      <c r="D217" s="547"/>
      <c r="E217" s="1661">
        <f>E218+E248</f>
        <v>0</v>
      </c>
      <c r="F217" s="1660">
        <f>F218+F248</f>
        <v>1284900</v>
      </c>
      <c r="G217" s="1661">
        <f>G218+G248</f>
        <v>1284900</v>
      </c>
      <c r="H217" s="50">
        <f>H218+H248</f>
        <v>0</v>
      </c>
      <c r="I217" s="187">
        <f>I218+I248</f>
        <v>1284900</v>
      </c>
      <c r="J217" s="437">
        <f t="shared" si="88"/>
        <v>1284900</v>
      </c>
      <c r="K217" s="430">
        <f t="shared" si="87"/>
        <v>0</v>
      </c>
      <c r="L217" s="430">
        <f t="shared" ref="L217:AB217" si="130">L218+L248</f>
        <v>0</v>
      </c>
      <c r="M217" s="45">
        <f t="shared" si="130"/>
        <v>0</v>
      </c>
      <c r="N217" s="20">
        <f t="shared" si="130"/>
        <v>0</v>
      </c>
      <c r="O217" s="20">
        <f t="shared" si="130"/>
        <v>0</v>
      </c>
      <c r="P217" s="20">
        <f t="shared" si="130"/>
        <v>0</v>
      </c>
      <c r="Q217" s="20">
        <f t="shared" si="130"/>
        <v>0</v>
      </c>
      <c r="R217" s="20">
        <f t="shared" si="130"/>
        <v>0</v>
      </c>
      <c r="S217" s="20">
        <f t="shared" si="130"/>
        <v>0</v>
      </c>
      <c r="T217" s="20">
        <f t="shared" si="130"/>
        <v>0</v>
      </c>
      <c r="U217" s="20">
        <f t="shared" si="130"/>
        <v>0</v>
      </c>
      <c r="V217" s="20">
        <f t="shared" si="130"/>
        <v>0</v>
      </c>
      <c r="W217" s="20">
        <f t="shared" si="130"/>
        <v>0</v>
      </c>
      <c r="X217" s="20">
        <f t="shared" si="130"/>
        <v>0</v>
      </c>
      <c r="Y217" s="20">
        <f t="shared" si="130"/>
        <v>0</v>
      </c>
      <c r="Z217" s="20">
        <f t="shared" si="130"/>
        <v>0</v>
      </c>
      <c r="AA217" s="20">
        <f t="shared" si="130"/>
        <v>0</v>
      </c>
      <c r="AB217" s="418">
        <f t="shared" si="130"/>
        <v>0</v>
      </c>
      <c r="AC217" s="40"/>
      <c r="AD217" s="63" t="s">
        <v>546</v>
      </c>
      <c r="AE217" s="53">
        <v>300</v>
      </c>
      <c r="AF217" s="53"/>
      <c r="AG217" s="1638">
        <f>AG218+AG248</f>
        <v>1169400</v>
      </c>
      <c r="AH217" s="20">
        <f t="shared" ref="AH217:AR217" si="131">AH218+AH248</f>
        <v>18300</v>
      </c>
      <c r="AI217" s="20">
        <f t="shared" si="131"/>
        <v>109400</v>
      </c>
      <c r="AJ217" s="20">
        <f t="shared" si="131"/>
        <v>123800</v>
      </c>
      <c r="AK217" s="20">
        <f t="shared" si="131"/>
        <v>115500</v>
      </c>
      <c r="AL217" s="20">
        <f t="shared" si="131"/>
        <v>0</v>
      </c>
      <c r="AM217" s="20">
        <f t="shared" si="131"/>
        <v>0</v>
      </c>
      <c r="AN217" s="20">
        <f t="shared" si="131"/>
        <v>23400</v>
      </c>
      <c r="AO217" s="20">
        <f t="shared" si="131"/>
        <v>42000</v>
      </c>
      <c r="AP217" s="20">
        <f t="shared" si="131"/>
        <v>3400</v>
      </c>
      <c r="AQ217" s="20">
        <f t="shared" si="131"/>
        <v>2000</v>
      </c>
      <c r="AR217" s="20">
        <f t="shared" si="131"/>
        <v>0</v>
      </c>
      <c r="AS217" s="474">
        <f t="shared" ref="AS217:AS274" si="132">AG217-AH217-AI217-AJ217-AK217-AL217-AM217-AN217-AO217-AP217-AQ217-AR217</f>
        <v>731600</v>
      </c>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c r="DZ217" s="40"/>
      <c r="EA217" s="40"/>
      <c r="EB217" s="40"/>
      <c r="EC217" s="40"/>
      <c r="ED217" s="40"/>
      <c r="EE217" s="40"/>
      <c r="EF217" s="40"/>
      <c r="EG217" s="40"/>
      <c r="EH217" s="40"/>
      <c r="EI217" s="40"/>
      <c r="EJ217" s="40"/>
      <c r="EK217" s="40"/>
      <c r="EL217" s="40"/>
      <c r="EM217" s="40"/>
      <c r="EN217" s="40"/>
      <c r="EO217" s="40"/>
      <c r="EP217" s="40"/>
      <c r="EQ217" s="40"/>
      <c r="ER217" s="40"/>
      <c r="ES217" s="40"/>
      <c r="ET217" s="40"/>
      <c r="EU217" s="40"/>
      <c r="EV217" s="40"/>
      <c r="EW217" s="40"/>
      <c r="EX217" s="40"/>
      <c r="EY217" s="40"/>
      <c r="EZ217" s="40"/>
      <c r="FA217" s="40"/>
      <c r="FB217" s="40"/>
      <c r="FC217" s="40"/>
      <c r="FD217" s="40"/>
      <c r="FE217" s="40"/>
      <c r="FF217" s="40"/>
      <c r="FG217" s="40"/>
      <c r="FH217" s="40"/>
      <c r="FI217" s="40"/>
      <c r="FJ217" s="40"/>
      <c r="FK217" s="40"/>
      <c r="FL217" s="40"/>
      <c r="FM217" s="40"/>
      <c r="FN217" s="40"/>
      <c r="FO217" s="40"/>
      <c r="FP217" s="40"/>
      <c r="FQ217" s="40"/>
      <c r="FR217" s="40"/>
      <c r="FS217" s="40"/>
      <c r="FT217" s="40"/>
      <c r="FU217" s="40"/>
      <c r="FV217" s="40"/>
      <c r="FW217" s="40"/>
    </row>
    <row r="218" spans="1:179" s="17" customFormat="1" ht="33" customHeight="1" x14ac:dyDescent="0.25">
      <c r="A218" s="63" t="s">
        <v>550</v>
      </c>
      <c r="B218" s="53">
        <v>310</v>
      </c>
      <c r="C218" s="53"/>
      <c r="D218" s="547"/>
      <c r="E218" s="1661">
        <f>E219</f>
        <v>0</v>
      </c>
      <c r="F218" s="1660">
        <f>F219</f>
        <v>80000</v>
      </c>
      <c r="G218" s="1661">
        <f>G219</f>
        <v>80000</v>
      </c>
      <c r="H218" s="50">
        <f>H219</f>
        <v>0</v>
      </c>
      <c r="I218" s="187">
        <f t="shared" ref="I218:AB218" si="133">I219</f>
        <v>80000</v>
      </c>
      <c r="J218" s="437">
        <f t="shared" si="88"/>
        <v>80000</v>
      </c>
      <c r="K218" s="430">
        <f t="shared" si="87"/>
        <v>0</v>
      </c>
      <c r="L218" s="430">
        <f t="shared" si="133"/>
        <v>0</v>
      </c>
      <c r="M218" s="45">
        <f t="shared" si="133"/>
        <v>0</v>
      </c>
      <c r="N218" s="20">
        <f t="shared" si="133"/>
        <v>0</v>
      </c>
      <c r="O218" s="20">
        <f t="shared" si="133"/>
        <v>0</v>
      </c>
      <c r="P218" s="20">
        <f t="shared" si="133"/>
        <v>0</v>
      </c>
      <c r="Q218" s="20">
        <f t="shared" si="133"/>
        <v>0</v>
      </c>
      <c r="R218" s="20">
        <f t="shared" si="133"/>
        <v>0</v>
      </c>
      <c r="S218" s="20">
        <f t="shared" si="133"/>
        <v>0</v>
      </c>
      <c r="T218" s="20">
        <f t="shared" si="133"/>
        <v>0</v>
      </c>
      <c r="U218" s="20">
        <f t="shared" si="133"/>
        <v>0</v>
      </c>
      <c r="V218" s="20">
        <f t="shared" si="133"/>
        <v>0</v>
      </c>
      <c r="W218" s="20">
        <f t="shared" si="133"/>
        <v>0</v>
      </c>
      <c r="X218" s="20">
        <f t="shared" si="133"/>
        <v>0</v>
      </c>
      <c r="Y218" s="20">
        <f t="shared" si="133"/>
        <v>0</v>
      </c>
      <c r="Z218" s="20">
        <f t="shared" si="133"/>
        <v>0</v>
      </c>
      <c r="AA218" s="20">
        <f t="shared" si="133"/>
        <v>0</v>
      </c>
      <c r="AB218" s="418">
        <f t="shared" si="133"/>
        <v>0</v>
      </c>
      <c r="AC218" s="40"/>
      <c r="AD218" s="63" t="s">
        <v>550</v>
      </c>
      <c r="AE218" s="53">
        <v>310</v>
      </c>
      <c r="AF218" s="53"/>
      <c r="AG218" s="1638">
        <f>AG219</f>
        <v>80000</v>
      </c>
      <c r="AH218" s="20">
        <f t="shared" ref="AH218:AR218" si="134">AH219</f>
        <v>0</v>
      </c>
      <c r="AI218" s="20">
        <f t="shared" si="134"/>
        <v>80000</v>
      </c>
      <c r="AJ218" s="20">
        <f t="shared" si="134"/>
        <v>0</v>
      </c>
      <c r="AK218" s="20">
        <f t="shared" si="134"/>
        <v>0</v>
      </c>
      <c r="AL218" s="20">
        <f t="shared" si="134"/>
        <v>0</v>
      </c>
      <c r="AM218" s="20">
        <f t="shared" si="134"/>
        <v>0</v>
      </c>
      <c r="AN218" s="20">
        <f t="shared" si="134"/>
        <v>0</v>
      </c>
      <c r="AO218" s="20">
        <f t="shared" si="134"/>
        <v>0</v>
      </c>
      <c r="AP218" s="20">
        <f t="shared" si="134"/>
        <v>0</v>
      </c>
      <c r="AQ218" s="20">
        <f t="shared" si="134"/>
        <v>0</v>
      </c>
      <c r="AR218" s="20">
        <f t="shared" si="134"/>
        <v>0</v>
      </c>
      <c r="AS218" s="474">
        <f t="shared" si="132"/>
        <v>0</v>
      </c>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c r="DV218" s="40"/>
      <c r="DW218" s="40"/>
      <c r="DX218" s="40"/>
      <c r="DY218" s="40"/>
      <c r="DZ218" s="40"/>
      <c r="EA218" s="40"/>
      <c r="EB218" s="40"/>
      <c r="EC218" s="40"/>
      <c r="ED218" s="40"/>
      <c r="EE218" s="40"/>
      <c r="EF218" s="40"/>
      <c r="EG218" s="40"/>
      <c r="EH218" s="40"/>
      <c r="EI218" s="40"/>
      <c r="EJ218" s="40"/>
      <c r="EK218" s="40"/>
      <c r="EL218" s="40"/>
      <c r="EM218" s="40"/>
      <c r="EN218" s="40"/>
      <c r="EO218" s="40"/>
      <c r="EP218" s="40"/>
      <c r="EQ218" s="40"/>
      <c r="ER218" s="40"/>
      <c r="ES218" s="40"/>
      <c r="ET218" s="40"/>
      <c r="EU218" s="40"/>
      <c r="EV218" s="40"/>
      <c r="EW218" s="40"/>
      <c r="EX218" s="40"/>
      <c r="EY218" s="40"/>
      <c r="EZ218" s="40"/>
      <c r="FA218" s="40"/>
      <c r="FB218" s="40"/>
      <c r="FC218" s="40"/>
      <c r="FD218" s="40"/>
      <c r="FE218" s="40"/>
      <c r="FF218" s="40"/>
      <c r="FG218" s="40"/>
      <c r="FH218" s="40"/>
      <c r="FI218" s="40"/>
      <c r="FJ218" s="40"/>
      <c r="FK218" s="40"/>
      <c r="FL218" s="40"/>
      <c r="FM218" s="40"/>
      <c r="FN218" s="40"/>
      <c r="FO218" s="40"/>
      <c r="FP218" s="40"/>
      <c r="FQ218" s="40"/>
      <c r="FR218" s="40"/>
      <c r="FS218" s="40"/>
      <c r="FT218" s="40"/>
      <c r="FU218" s="40"/>
      <c r="FV218" s="40"/>
      <c r="FW218" s="40"/>
    </row>
    <row r="219" spans="1:179" s="15" customFormat="1" ht="37.5" customHeight="1" x14ac:dyDescent="0.25">
      <c r="A219" s="63" t="s">
        <v>619</v>
      </c>
      <c r="B219" s="136"/>
      <c r="C219" s="53">
        <v>971</v>
      </c>
      <c r="D219" s="547" t="s">
        <v>1804</v>
      </c>
      <c r="E219" s="1661">
        <f>SUM(E220:E247)</f>
        <v>0</v>
      </c>
      <c r="F219" s="1661">
        <f>SUM(F220:F247)</f>
        <v>80000</v>
      </c>
      <c r="G219" s="1661">
        <f>SUM(G220:G247)</f>
        <v>80000</v>
      </c>
      <c r="H219" s="50">
        <f>SUM(H220:H247)</f>
        <v>0</v>
      </c>
      <c r="I219" s="187">
        <f>SUM(I220:I247)</f>
        <v>80000</v>
      </c>
      <c r="J219" s="437">
        <f t="shared" si="88"/>
        <v>80000</v>
      </c>
      <c r="K219" s="430">
        <f t="shared" si="87"/>
        <v>0</v>
      </c>
      <c r="L219" s="430">
        <f t="shared" ref="L219:AB219" si="135">SUM(L220:L247)</f>
        <v>0</v>
      </c>
      <c r="M219" s="45">
        <f t="shared" si="135"/>
        <v>0</v>
      </c>
      <c r="N219" s="20">
        <f t="shared" si="135"/>
        <v>0</v>
      </c>
      <c r="O219" s="20">
        <f t="shared" si="135"/>
        <v>0</v>
      </c>
      <c r="P219" s="20">
        <f t="shared" si="135"/>
        <v>0</v>
      </c>
      <c r="Q219" s="45">
        <f t="shared" si="135"/>
        <v>0</v>
      </c>
      <c r="R219" s="20">
        <f t="shared" si="135"/>
        <v>0</v>
      </c>
      <c r="S219" s="20">
        <f t="shared" si="135"/>
        <v>0</v>
      </c>
      <c r="T219" s="20">
        <f t="shared" si="135"/>
        <v>0</v>
      </c>
      <c r="U219" s="45">
        <f t="shared" si="135"/>
        <v>0</v>
      </c>
      <c r="V219" s="20">
        <f t="shared" si="135"/>
        <v>0</v>
      </c>
      <c r="W219" s="20">
        <f t="shared" si="135"/>
        <v>0</v>
      </c>
      <c r="X219" s="20">
        <f t="shared" si="135"/>
        <v>0</v>
      </c>
      <c r="Y219" s="45">
        <f t="shared" si="135"/>
        <v>0</v>
      </c>
      <c r="Z219" s="20">
        <f t="shared" si="135"/>
        <v>0</v>
      </c>
      <c r="AA219" s="20">
        <f t="shared" si="135"/>
        <v>0</v>
      </c>
      <c r="AB219" s="418">
        <f t="shared" si="135"/>
        <v>0</v>
      </c>
      <c r="AC219" s="16"/>
      <c r="AD219" s="63" t="s">
        <v>619</v>
      </c>
      <c r="AE219" s="136"/>
      <c r="AF219" s="53">
        <v>971</v>
      </c>
      <c r="AG219" s="1638">
        <f>SUM(AG220:AG247)</f>
        <v>80000</v>
      </c>
      <c r="AH219" s="20">
        <f t="shared" ref="AH219:AR219" si="136">SUM(AH220:AH247)</f>
        <v>0</v>
      </c>
      <c r="AI219" s="20">
        <f t="shared" si="136"/>
        <v>80000</v>
      </c>
      <c r="AJ219" s="20">
        <f t="shared" si="136"/>
        <v>0</v>
      </c>
      <c r="AK219" s="20">
        <f t="shared" si="136"/>
        <v>0</v>
      </c>
      <c r="AL219" s="20">
        <f t="shared" si="136"/>
        <v>0</v>
      </c>
      <c r="AM219" s="20">
        <f t="shared" si="136"/>
        <v>0</v>
      </c>
      <c r="AN219" s="20">
        <f t="shared" si="136"/>
        <v>0</v>
      </c>
      <c r="AO219" s="20">
        <f t="shared" si="136"/>
        <v>0</v>
      </c>
      <c r="AP219" s="20">
        <f t="shared" si="136"/>
        <v>0</v>
      </c>
      <c r="AQ219" s="20">
        <f t="shared" si="136"/>
        <v>0</v>
      </c>
      <c r="AR219" s="20">
        <f t="shared" si="136"/>
        <v>0</v>
      </c>
      <c r="AS219" s="474">
        <f t="shared" si="132"/>
        <v>0</v>
      </c>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c r="FM219" s="16"/>
      <c r="FN219" s="16"/>
      <c r="FO219" s="16"/>
      <c r="FP219" s="16"/>
      <c r="FQ219" s="16"/>
      <c r="FR219" s="16"/>
      <c r="FS219" s="16"/>
      <c r="FT219" s="16"/>
      <c r="FU219" s="16"/>
      <c r="FV219" s="16"/>
      <c r="FW219" s="16"/>
    </row>
    <row r="220" spans="1:179" s="15" customFormat="1" ht="21.75" customHeight="1" x14ac:dyDescent="0.25">
      <c r="A220" s="69" t="s">
        <v>605</v>
      </c>
      <c r="B220" s="70"/>
      <c r="C220" s="86"/>
      <c r="D220" s="283"/>
      <c r="E220" s="1684"/>
      <c r="F220" s="1665">
        <f>CEILING('310.971 осн.средства'!E23*1000,100)</f>
        <v>80000</v>
      </c>
      <c r="G220" s="1665">
        <f>F220</f>
        <v>80000</v>
      </c>
      <c r="H220" s="97"/>
      <c r="I220" s="211">
        <f t="shared" ref="I220:I247" si="137">G220-H220</f>
        <v>80000</v>
      </c>
      <c r="J220" s="438">
        <f t="shared" si="88"/>
        <v>80000</v>
      </c>
      <c r="K220" s="214">
        <f t="shared" si="87"/>
        <v>0</v>
      </c>
      <c r="L220" s="429"/>
      <c r="M220" s="156"/>
      <c r="N220" s="98"/>
      <c r="O220" s="98"/>
      <c r="P220" s="96">
        <f t="shared" ref="P220:P247" si="138">SUM(M220:O220)</f>
        <v>0</v>
      </c>
      <c r="Q220" s="156"/>
      <c r="R220" s="98"/>
      <c r="S220" s="98"/>
      <c r="T220" s="96">
        <f t="shared" ref="T220:T247" si="139">SUM(Q220:S220)</f>
        <v>0</v>
      </c>
      <c r="U220" s="156"/>
      <c r="V220" s="98"/>
      <c r="W220" s="98"/>
      <c r="X220" s="96">
        <f t="shared" ref="X220:X247" si="140">SUM(U220:W220)</f>
        <v>0</v>
      </c>
      <c r="Y220" s="156"/>
      <c r="Z220" s="98"/>
      <c r="AA220" s="98"/>
      <c r="AB220" s="419">
        <f t="shared" ref="AB220:AB247" si="141">SUM(Y220:AA220)</f>
        <v>0</v>
      </c>
      <c r="AC220" s="16"/>
      <c r="AD220" s="69" t="s">
        <v>605</v>
      </c>
      <c r="AE220" s="70"/>
      <c r="AF220" s="86"/>
      <c r="AG220" s="464">
        <f>F220</f>
        <v>80000</v>
      </c>
      <c r="AH220" s="1953"/>
      <c r="AI220" s="1953">
        <v>80000</v>
      </c>
      <c r="AJ220" s="1953"/>
      <c r="AK220" s="1953"/>
      <c r="AL220" s="1953"/>
      <c r="AM220" s="1953"/>
      <c r="AN220" s="1953"/>
      <c r="AO220" s="1953"/>
      <c r="AP220" s="1953"/>
      <c r="AQ220" s="1953"/>
      <c r="AR220" s="1953"/>
      <c r="AS220" s="474">
        <f t="shared" si="132"/>
        <v>0</v>
      </c>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c r="FO220" s="16"/>
      <c r="FP220" s="16"/>
      <c r="FQ220" s="16"/>
      <c r="FR220" s="16"/>
      <c r="FS220" s="16"/>
      <c r="FT220" s="16"/>
      <c r="FU220" s="16"/>
      <c r="FV220" s="16"/>
      <c r="FW220" s="16"/>
    </row>
    <row r="221" spans="1:179" s="15" customFormat="1" ht="48.75" customHeight="1" x14ac:dyDescent="0.25">
      <c r="A221" s="69" t="s">
        <v>768</v>
      </c>
      <c r="B221" s="70"/>
      <c r="C221" s="86"/>
      <c r="D221" s="283"/>
      <c r="E221" s="1684"/>
      <c r="F221" s="1665">
        <f>CEILING('310.971 осн.средства'!E50*1000,100)</f>
        <v>0</v>
      </c>
      <c r="G221" s="1665">
        <f t="shared" ref="G221:G236" si="142">F221</f>
        <v>0</v>
      </c>
      <c r="H221" s="97"/>
      <c r="I221" s="211">
        <f t="shared" si="137"/>
        <v>0</v>
      </c>
      <c r="J221" s="438">
        <f t="shared" si="88"/>
        <v>0</v>
      </c>
      <c r="K221" s="214">
        <f t="shared" si="87"/>
        <v>0</v>
      </c>
      <c r="L221" s="429"/>
      <c r="M221" s="156"/>
      <c r="N221" s="98"/>
      <c r="O221" s="98"/>
      <c r="P221" s="96">
        <f t="shared" si="138"/>
        <v>0</v>
      </c>
      <c r="Q221" s="156"/>
      <c r="R221" s="98"/>
      <c r="S221" s="98"/>
      <c r="T221" s="96">
        <f t="shared" si="139"/>
        <v>0</v>
      </c>
      <c r="U221" s="156"/>
      <c r="V221" s="98"/>
      <c r="W221" s="98"/>
      <c r="X221" s="96">
        <f t="shared" si="140"/>
        <v>0</v>
      </c>
      <c r="Y221" s="156"/>
      <c r="Z221" s="98"/>
      <c r="AA221" s="98"/>
      <c r="AB221" s="419">
        <f t="shared" si="141"/>
        <v>0</v>
      </c>
      <c r="AC221" s="16"/>
      <c r="AD221" s="69" t="s">
        <v>768</v>
      </c>
      <c r="AE221" s="70"/>
      <c r="AF221" s="86"/>
      <c r="AG221" s="464">
        <f t="shared" ref="AG221:AG247" si="143">F221</f>
        <v>0</v>
      </c>
      <c r="AH221" s="1953"/>
      <c r="AI221" s="1953"/>
      <c r="AJ221" s="1953"/>
      <c r="AK221" s="1953"/>
      <c r="AL221" s="1953"/>
      <c r="AM221" s="1953"/>
      <c r="AN221" s="1953"/>
      <c r="AO221" s="1953"/>
      <c r="AP221" s="1953"/>
      <c r="AQ221" s="1953"/>
      <c r="AR221" s="1953"/>
      <c r="AS221" s="474">
        <f t="shared" si="132"/>
        <v>0</v>
      </c>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c r="FM221" s="16"/>
      <c r="FN221" s="16"/>
      <c r="FO221" s="16"/>
      <c r="FP221" s="16"/>
      <c r="FQ221" s="16"/>
      <c r="FR221" s="16"/>
      <c r="FS221" s="16"/>
      <c r="FT221" s="16"/>
      <c r="FU221" s="16"/>
      <c r="FV221" s="16"/>
      <c r="FW221" s="16"/>
    </row>
    <row r="222" spans="1:179" s="15" customFormat="1" ht="48.75" customHeight="1" x14ac:dyDescent="0.25">
      <c r="A222" s="69" t="s">
        <v>863</v>
      </c>
      <c r="B222" s="70"/>
      <c r="C222" s="86"/>
      <c r="D222" s="283"/>
      <c r="E222" s="1684"/>
      <c r="F222" s="1665">
        <f>CEILING('310.971 осн.средства'!E70*1000,100)</f>
        <v>0</v>
      </c>
      <c r="G222" s="1665">
        <f t="shared" si="142"/>
        <v>0</v>
      </c>
      <c r="H222" s="97"/>
      <c r="I222" s="211">
        <f t="shared" si="137"/>
        <v>0</v>
      </c>
      <c r="J222" s="438">
        <f t="shared" si="88"/>
        <v>0</v>
      </c>
      <c r="K222" s="214">
        <f t="shared" ref="K222:K284" si="144">L222+P222+T222+X222+AB222</f>
        <v>0</v>
      </c>
      <c r="L222" s="429"/>
      <c r="M222" s="156"/>
      <c r="N222" s="98"/>
      <c r="O222" s="98"/>
      <c r="P222" s="96">
        <f t="shared" si="138"/>
        <v>0</v>
      </c>
      <c r="Q222" s="156"/>
      <c r="R222" s="98"/>
      <c r="S222" s="98"/>
      <c r="T222" s="96">
        <f t="shared" si="139"/>
        <v>0</v>
      </c>
      <c r="U222" s="156"/>
      <c r="V222" s="98"/>
      <c r="W222" s="98"/>
      <c r="X222" s="96">
        <f t="shared" si="140"/>
        <v>0</v>
      </c>
      <c r="Y222" s="156"/>
      <c r="Z222" s="98"/>
      <c r="AA222" s="98"/>
      <c r="AB222" s="419">
        <f t="shared" si="141"/>
        <v>0</v>
      </c>
      <c r="AC222" s="16"/>
      <c r="AD222" s="69" t="s">
        <v>863</v>
      </c>
      <c r="AE222" s="70"/>
      <c r="AF222" s="86"/>
      <c r="AG222" s="464">
        <f t="shared" si="143"/>
        <v>0</v>
      </c>
      <c r="AH222" s="1953"/>
      <c r="AI222" s="1953"/>
      <c r="AJ222" s="1953"/>
      <c r="AK222" s="1953"/>
      <c r="AL222" s="1953"/>
      <c r="AM222" s="1953"/>
      <c r="AN222" s="1953"/>
      <c r="AO222" s="1953"/>
      <c r="AP222" s="1953"/>
      <c r="AQ222" s="1953"/>
      <c r="AR222" s="1953"/>
      <c r="AS222" s="474">
        <f t="shared" si="132"/>
        <v>0</v>
      </c>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c r="FM222" s="16"/>
      <c r="FN222" s="16"/>
      <c r="FO222" s="16"/>
      <c r="FP222" s="16"/>
      <c r="FQ222" s="16"/>
      <c r="FR222" s="16"/>
      <c r="FS222" s="16"/>
      <c r="FT222" s="16"/>
      <c r="FU222" s="16"/>
      <c r="FV222" s="16"/>
      <c r="FW222" s="16"/>
    </row>
    <row r="223" spans="1:179" s="15" customFormat="1" ht="33" customHeight="1" x14ac:dyDescent="0.25">
      <c r="A223" s="69" t="s">
        <v>904</v>
      </c>
      <c r="B223" s="70"/>
      <c r="C223" s="86"/>
      <c r="D223" s="283"/>
      <c r="E223" s="1684"/>
      <c r="F223" s="1665">
        <f>CEILING('310.971 осн.средства'!E110*1000,100)</f>
        <v>0</v>
      </c>
      <c r="G223" s="1665">
        <f t="shared" si="142"/>
        <v>0</v>
      </c>
      <c r="H223" s="97"/>
      <c r="I223" s="211">
        <f t="shared" si="137"/>
        <v>0</v>
      </c>
      <c r="J223" s="438">
        <f t="shared" si="88"/>
        <v>0</v>
      </c>
      <c r="K223" s="214">
        <f t="shared" si="144"/>
        <v>0</v>
      </c>
      <c r="L223" s="429"/>
      <c r="M223" s="156"/>
      <c r="N223" s="98"/>
      <c r="O223" s="98"/>
      <c r="P223" s="96">
        <f t="shared" si="138"/>
        <v>0</v>
      </c>
      <c r="Q223" s="156"/>
      <c r="R223" s="98"/>
      <c r="S223" s="98"/>
      <c r="T223" s="96">
        <f t="shared" si="139"/>
        <v>0</v>
      </c>
      <c r="U223" s="156"/>
      <c r="V223" s="98"/>
      <c r="W223" s="98"/>
      <c r="X223" s="96">
        <f t="shared" si="140"/>
        <v>0</v>
      </c>
      <c r="Y223" s="156"/>
      <c r="Z223" s="98"/>
      <c r="AA223" s="98"/>
      <c r="AB223" s="419">
        <f t="shared" si="141"/>
        <v>0</v>
      </c>
      <c r="AC223" s="16"/>
      <c r="AD223" s="69" t="s">
        <v>904</v>
      </c>
      <c r="AE223" s="70"/>
      <c r="AF223" s="86"/>
      <c r="AG223" s="464">
        <f t="shared" si="143"/>
        <v>0</v>
      </c>
      <c r="AH223" s="1953"/>
      <c r="AI223" s="1953"/>
      <c r="AJ223" s="1953"/>
      <c r="AK223" s="1953"/>
      <c r="AL223" s="1953"/>
      <c r="AM223" s="1953"/>
      <c r="AN223" s="1953"/>
      <c r="AO223" s="1953"/>
      <c r="AP223" s="1953"/>
      <c r="AQ223" s="1953"/>
      <c r="AR223" s="1953"/>
      <c r="AS223" s="474">
        <f t="shared" si="132"/>
        <v>0</v>
      </c>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c r="FV223" s="16"/>
      <c r="FW223" s="16"/>
    </row>
    <row r="224" spans="1:179" s="15" customFormat="1" ht="65.25" customHeight="1" x14ac:dyDescent="0.25">
      <c r="A224" s="69" t="s">
        <v>864</v>
      </c>
      <c r="B224" s="70"/>
      <c r="C224" s="86"/>
      <c r="D224" s="283"/>
      <c r="E224" s="1684"/>
      <c r="F224" s="1665">
        <f>CEILING('310.971 осн.средства'!E130*1000,100)</f>
        <v>0</v>
      </c>
      <c r="G224" s="1665">
        <f t="shared" si="142"/>
        <v>0</v>
      </c>
      <c r="H224" s="97"/>
      <c r="I224" s="211">
        <f t="shared" si="137"/>
        <v>0</v>
      </c>
      <c r="J224" s="438">
        <f t="shared" si="88"/>
        <v>0</v>
      </c>
      <c r="K224" s="214">
        <f t="shared" si="144"/>
        <v>0</v>
      </c>
      <c r="L224" s="429"/>
      <c r="M224" s="156"/>
      <c r="N224" s="98"/>
      <c r="O224" s="98"/>
      <c r="P224" s="96">
        <f t="shared" si="138"/>
        <v>0</v>
      </c>
      <c r="Q224" s="156"/>
      <c r="R224" s="98"/>
      <c r="S224" s="98"/>
      <c r="T224" s="96">
        <f t="shared" si="139"/>
        <v>0</v>
      </c>
      <c r="U224" s="156"/>
      <c r="V224" s="98"/>
      <c r="W224" s="98"/>
      <c r="X224" s="96">
        <f t="shared" si="140"/>
        <v>0</v>
      </c>
      <c r="Y224" s="156"/>
      <c r="Z224" s="98"/>
      <c r="AA224" s="98"/>
      <c r="AB224" s="419">
        <f t="shared" si="141"/>
        <v>0</v>
      </c>
      <c r="AC224" s="16"/>
      <c r="AD224" s="69" t="s">
        <v>864</v>
      </c>
      <c r="AE224" s="70"/>
      <c r="AF224" s="86"/>
      <c r="AG224" s="464">
        <f t="shared" si="143"/>
        <v>0</v>
      </c>
      <c r="AH224" s="1953"/>
      <c r="AI224" s="1953"/>
      <c r="AJ224" s="1953"/>
      <c r="AK224" s="1953"/>
      <c r="AL224" s="1953"/>
      <c r="AM224" s="1953"/>
      <c r="AN224" s="1953"/>
      <c r="AO224" s="1953"/>
      <c r="AP224" s="1953"/>
      <c r="AQ224" s="1953"/>
      <c r="AR224" s="1953"/>
      <c r="AS224" s="474">
        <f t="shared" si="132"/>
        <v>0</v>
      </c>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c r="FM224" s="16"/>
      <c r="FN224" s="16"/>
      <c r="FO224" s="16"/>
      <c r="FP224" s="16"/>
      <c r="FQ224" s="16"/>
      <c r="FR224" s="16"/>
      <c r="FS224" s="16"/>
      <c r="FT224" s="16"/>
      <c r="FU224" s="16"/>
      <c r="FV224" s="16"/>
      <c r="FW224" s="16"/>
    </row>
    <row r="225" spans="1:179" s="15" customFormat="1" ht="18.75" customHeight="1" x14ac:dyDescent="0.25">
      <c r="A225" s="69" t="s">
        <v>438</v>
      </c>
      <c r="B225" s="70"/>
      <c r="C225" s="86"/>
      <c r="D225" s="283"/>
      <c r="E225" s="1684"/>
      <c r="F225" s="1665">
        <f>CEILING('310.971 осн.средства'!E150*1000,100)</f>
        <v>0</v>
      </c>
      <c r="G225" s="1665">
        <f t="shared" si="142"/>
        <v>0</v>
      </c>
      <c r="H225" s="97"/>
      <c r="I225" s="211">
        <f t="shared" si="137"/>
        <v>0</v>
      </c>
      <c r="J225" s="438">
        <f t="shared" ref="J225:J289" si="145">G225-K225-H225</f>
        <v>0</v>
      </c>
      <c r="K225" s="214">
        <f t="shared" si="144"/>
        <v>0</v>
      </c>
      <c r="L225" s="429"/>
      <c r="M225" s="156"/>
      <c r="N225" s="98"/>
      <c r="O225" s="98"/>
      <c r="P225" s="96">
        <f t="shared" si="138"/>
        <v>0</v>
      </c>
      <c r="Q225" s="156"/>
      <c r="R225" s="98"/>
      <c r="S225" s="98"/>
      <c r="T225" s="96">
        <f t="shared" si="139"/>
        <v>0</v>
      </c>
      <c r="U225" s="156"/>
      <c r="V225" s="98"/>
      <c r="W225" s="98"/>
      <c r="X225" s="96">
        <f t="shared" si="140"/>
        <v>0</v>
      </c>
      <c r="Y225" s="156"/>
      <c r="Z225" s="98"/>
      <c r="AA225" s="98"/>
      <c r="AB225" s="419">
        <f t="shared" si="141"/>
        <v>0</v>
      </c>
      <c r="AC225" s="16"/>
      <c r="AD225" s="69" t="s">
        <v>438</v>
      </c>
      <c r="AE225" s="70"/>
      <c r="AF225" s="86"/>
      <c r="AG225" s="464">
        <f t="shared" si="143"/>
        <v>0</v>
      </c>
      <c r="AH225" s="1953"/>
      <c r="AI225" s="1953"/>
      <c r="AJ225" s="1953"/>
      <c r="AK225" s="1953"/>
      <c r="AL225" s="1953"/>
      <c r="AM225" s="1953"/>
      <c r="AN225" s="1953"/>
      <c r="AO225" s="1953"/>
      <c r="AP225" s="1953"/>
      <c r="AQ225" s="1953"/>
      <c r="AR225" s="1953"/>
      <c r="AS225" s="474">
        <f t="shared" si="132"/>
        <v>0</v>
      </c>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c r="FV225" s="16"/>
      <c r="FW225" s="16"/>
    </row>
    <row r="226" spans="1:179" s="15" customFormat="1" ht="18.75" customHeight="1" x14ac:dyDescent="0.25">
      <c r="A226" s="69" t="s">
        <v>436</v>
      </c>
      <c r="B226" s="70"/>
      <c r="C226" s="86"/>
      <c r="D226" s="283"/>
      <c r="E226" s="1684"/>
      <c r="F226" s="1665">
        <f>CEILING('310.971 осн.средства'!E170*1000,100)</f>
        <v>0</v>
      </c>
      <c r="G226" s="1665">
        <f t="shared" si="142"/>
        <v>0</v>
      </c>
      <c r="H226" s="97"/>
      <c r="I226" s="211">
        <f t="shared" si="137"/>
        <v>0</v>
      </c>
      <c r="J226" s="438">
        <f t="shared" si="145"/>
        <v>0</v>
      </c>
      <c r="K226" s="214">
        <f t="shared" si="144"/>
        <v>0</v>
      </c>
      <c r="L226" s="429"/>
      <c r="M226" s="156"/>
      <c r="N226" s="98"/>
      <c r="O226" s="98"/>
      <c r="P226" s="96">
        <f t="shared" si="138"/>
        <v>0</v>
      </c>
      <c r="Q226" s="156"/>
      <c r="R226" s="98"/>
      <c r="S226" s="98"/>
      <c r="T226" s="96">
        <f t="shared" si="139"/>
        <v>0</v>
      </c>
      <c r="U226" s="156"/>
      <c r="V226" s="98"/>
      <c r="W226" s="98"/>
      <c r="X226" s="96">
        <f t="shared" si="140"/>
        <v>0</v>
      </c>
      <c r="Y226" s="156"/>
      <c r="Z226" s="98"/>
      <c r="AA226" s="98"/>
      <c r="AB226" s="419">
        <f t="shared" si="141"/>
        <v>0</v>
      </c>
      <c r="AC226" s="16"/>
      <c r="AD226" s="69" t="s">
        <v>436</v>
      </c>
      <c r="AE226" s="70"/>
      <c r="AF226" s="86"/>
      <c r="AG226" s="464">
        <f t="shared" si="143"/>
        <v>0</v>
      </c>
      <c r="AH226" s="1953"/>
      <c r="AI226" s="1953"/>
      <c r="AJ226" s="1953"/>
      <c r="AK226" s="1953"/>
      <c r="AL226" s="1953"/>
      <c r="AM226" s="1953"/>
      <c r="AN226" s="1953"/>
      <c r="AO226" s="1953"/>
      <c r="AP226" s="1953"/>
      <c r="AQ226" s="1953"/>
      <c r="AR226" s="1953"/>
      <c r="AS226" s="474">
        <f t="shared" si="132"/>
        <v>0</v>
      </c>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c r="FV226" s="16"/>
      <c r="FW226" s="16"/>
    </row>
    <row r="227" spans="1:179" s="15" customFormat="1" ht="18.75" customHeight="1" x14ac:dyDescent="0.25">
      <c r="A227" s="69" t="s">
        <v>905</v>
      </c>
      <c r="B227" s="70"/>
      <c r="C227" s="86"/>
      <c r="D227" s="283"/>
      <c r="E227" s="1684"/>
      <c r="F227" s="1665">
        <f>CEILING('310.971 осн.средства'!E200*1000,100)</f>
        <v>0</v>
      </c>
      <c r="G227" s="1665">
        <f t="shared" si="142"/>
        <v>0</v>
      </c>
      <c r="H227" s="97"/>
      <c r="I227" s="211">
        <f t="shared" si="137"/>
        <v>0</v>
      </c>
      <c r="J227" s="438">
        <f t="shared" si="145"/>
        <v>0</v>
      </c>
      <c r="K227" s="214">
        <f t="shared" si="144"/>
        <v>0</v>
      </c>
      <c r="L227" s="429"/>
      <c r="M227" s="156"/>
      <c r="N227" s="98"/>
      <c r="O227" s="98"/>
      <c r="P227" s="96">
        <f t="shared" si="138"/>
        <v>0</v>
      </c>
      <c r="Q227" s="156"/>
      <c r="R227" s="98"/>
      <c r="S227" s="98"/>
      <c r="T227" s="96">
        <f t="shared" si="139"/>
        <v>0</v>
      </c>
      <c r="U227" s="156"/>
      <c r="V227" s="98"/>
      <c r="W227" s="98"/>
      <c r="X227" s="96">
        <f t="shared" si="140"/>
        <v>0</v>
      </c>
      <c r="Y227" s="156"/>
      <c r="Z227" s="98"/>
      <c r="AA227" s="98"/>
      <c r="AB227" s="419">
        <f t="shared" si="141"/>
        <v>0</v>
      </c>
      <c r="AC227" s="16"/>
      <c r="AD227" s="69" t="s">
        <v>905</v>
      </c>
      <c r="AE227" s="70"/>
      <c r="AF227" s="86"/>
      <c r="AG227" s="464">
        <f t="shared" si="143"/>
        <v>0</v>
      </c>
      <c r="AH227" s="1953"/>
      <c r="AI227" s="1953"/>
      <c r="AJ227" s="1953"/>
      <c r="AK227" s="1953"/>
      <c r="AL227" s="1953"/>
      <c r="AM227" s="1953"/>
      <c r="AN227" s="1953"/>
      <c r="AO227" s="1953"/>
      <c r="AP227" s="1953"/>
      <c r="AQ227" s="1953"/>
      <c r="AR227" s="1953"/>
      <c r="AS227" s="474">
        <f t="shared" si="132"/>
        <v>0</v>
      </c>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16"/>
      <c r="FE227" s="16"/>
      <c r="FF227" s="16"/>
      <c r="FG227" s="16"/>
      <c r="FH227" s="16"/>
      <c r="FI227" s="16"/>
      <c r="FJ227" s="16"/>
      <c r="FK227" s="16"/>
      <c r="FL227" s="16"/>
      <c r="FM227" s="16"/>
      <c r="FN227" s="16"/>
      <c r="FO227" s="16"/>
      <c r="FP227" s="16"/>
      <c r="FQ227" s="16"/>
      <c r="FR227" s="16"/>
      <c r="FS227" s="16"/>
      <c r="FT227" s="16"/>
      <c r="FU227" s="16"/>
      <c r="FV227" s="16"/>
      <c r="FW227" s="16"/>
    </row>
    <row r="228" spans="1:179" s="15" customFormat="1" ht="18.75" customHeight="1" x14ac:dyDescent="0.25">
      <c r="A228" s="69" t="s">
        <v>622</v>
      </c>
      <c r="B228" s="70"/>
      <c r="C228" s="86"/>
      <c r="D228" s="283"/>
      <c r="E228" s="1684"/>
      <c r="F228" s="1665">
        <f>CEILING('310.971 осн.средства'!E220*1000,100)</f>
        <v>0</v>
      </c>
      <c r="G228" s="1665">
        <f t="shared" si="142"/>
        <v>0</v>
      </c>
      <c r="H228" s="97"/>
      <c r="I228" s="211">
        <f t="shared" si="137"/>
        <v>0</v>
      </c>
      <c r="J228" s="438">
        <f t="shared" si="145"/>
        <v>0</v>
      </c>
      <c r="K228" s="214">
        <f t="shared" si="144"/>
        <v>0</v>
      </c>
      <c r="L228" s="429"/>
      <c r="M228" s="156"/>
      <c r="N228" s="98"/>
      <c r="O228" s="98"/>
      <c r="P228" s="96">
        <f t="shared" si="138"/>
        <v>0</v>
      </c>
      <c r="Q228" s="156"/>
      <c r="R228" s="98"/>
      <c r="S228" s="98"/>
      <c r="T228" s="96">
        <f t="shared" si="139"/>
        <v>0</v>
      </c>
      <c r="U228" s="156"/>
      <c r="V228" s="98"/>
      <c r="W228" s="98"/>
      <c r="X228" s="96">
        <f t="shared" si="140"/>
        <v>0</v>
      </c>
      <c r="Y228" s="156"/>
      <c r="Z228" s="98"/>
      <c r="AA228" s="98"/>
      <c r="AB228" s="419">
        <f t="shared" si="141"/>
        <v>0</v>
      </c>
      <c r="AC228" s="16"/>
      <c r="AD228" s="69" t="s">
        <v>622</v>
      </c>
      <c r="AE228" s="70"/>
      <c r="AF228" s="86"/>
      <c r="AG228" s="464">
        <f t="shared" si="143"/>
        <v>0</v>
      </c>
      <c r="AH228" s="1953"/>
      <c r="AI228" s="1953"/>
      <c r="AJ228" s="1953"/>
      <c r="AK228" s="1953"/>
      <c r="AL228" s="1953"/>
      <c r="AM228" s="1953"/>
      <c r="AN228" s="1953"/>
      <c r="AO228" s="1953"/>
      <c r="AP228" s="1953"/>
      <c r="AQ228" s="1953"/>
      <c r="AR228" s="1953"/>
      <c r="AS228" s="474">
        <f t="shared" si="132"/>
        <v>0</v>
      </c>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c r="FV228" s="16"/>
      <c r="FW228" s="16"/>
    </row>
    <row r="229" spans="1:179" s="15" customFormat="1" ht="18.75" customHeight="1" x14ac:dyDescent="0.25">
      <c r="A229" s="69" t="s">
        <v>443</v>
      </c>
      <c r="B229" s="70"/>
      <c r="C229" s="86"/>
      <c r="D229" s="283"/>
      <c r="E229" s="1684"/>
      <c r="F229" s="1665">
        <f>CEILING('310.971 осн.средства'!E258*1000,100)</f>
        <v>0</v>
      </c>
      <c r="G229" s="1665">
        <f t="shared" si="142"/>
        <v>0</v>
      </c>
      <c r="H229" s="97"/>
      <c r="I229" s="211">
        <f t="shared" si="137"/>
        <v>0</v>
      </c>
      <c r="J229" s="438">
        <f t="shared" si="145"/>
        <v>0</v>
      </c>
      <c r="K229" s="214">
        <f t="shared" si="144"/>
        <v>0</v>
      </c>
      <c r="L229" s="429"/>
      <c r="M229" s="156"/>
      <c r="N229" s="98"/>
      <c r="O229" s="98"/>
      <c r="P229" s="96">
        <f t="shared" si="138"/>
        <v>0</v>
      </c>
      <c r="Q229" s="156"/>
      <c r="R229" s="98"/>
      <c r="S229" s="98"/>
      <c r="T229" s="96">
        <f t="shared" si="139"/>
        <v>0</v>
      </c>
      <c r="U229" s="156"/>
      <c r="V229" s="98"/>
      <c r="W229" s="98"/>
      <c r="X229" s="96">
        <f t="shared" si="140"/>
        <v>0</v>
      </c>
      <c r="Y229" s="156"/>
      <c r="Z229" s="98"/>
      <c r="AA229" s="98"/>
      <c r="AB229" s="419">
        <f t="shared" si="141"/>
        <v>0</v>
      </c>
      <c r="AC229" s="16"/>
      <c r="AD229" s="69" t="s">
        <v>443</v>
      </c>
      <c r="AE229" s="70"/>
      <c r="AF229" s="86"/>
      <c r="AG229" s="464">
        <f t="shared" si="143"/>
        <v>0</v>
      </c>
      <c r="AH229" s="1953"/>
      <c r="AI229" s="1953"/>
      <c r="AJ229" s="1953"/>
      <c r="AK229" s="1953"/>
      <c r="AL229" s="1953"/>
      <c r="AM229" s="1953"/>
      <c r="AN229" s="1953"/>
      <c r="AO229" s="1953"/>
      <c r="AP229" s="1953"/>
      <c r="AQ229" s="1953"/>
      <c r="AR229" s="1953"/>
      <c r="AS229" s="474">
        <f t="shared" si="132"/>
        <v>0</v>
      </c>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c r="FO229" s="16"/>
      <c r="FP229" s="16"/>
      <c r="FQ229" s="16"/>
      <c r="FR229" s="16"/>
      <c r="FS229" s="16"/>
      <c r="FT229" s="16"/>
      <c r="FU229" s="16"/>
      <c r="FV229" s="16"/>
      <c r="FW229" s="16"/>
    </row>
    <row r="230" spans="1:179" s="15" customFormat="1" ht="18.75" customHeight="1" x14ac:dyDescent="0.25">
      <c r="A230" s="69" t="s">
        <v>1190</v>
      </c>
      <c r="B230" s="70"/>
      <c r="C230" s="86"/>
      <c r="D230" s="283"/>
      <c r="E230" s="1684"/>
      <c r="F230" s="1665">
        <f>CEILING('310.971 осн.средства'!E267*1000,100)</f>
        <v>0</v>
      </c>
      <c r="G230" s="1665"/>
      <c r="H230" s="97"/>
      <c r="I230" s="211"/>
      <c r="J230" s="438"/>
      <c r="K230" s="214"/>
      <c r="L230" s="429"/>
      <c r="M230" s="156"/>
      <c r="N230" s="98"/>
      <c r="O230" s="98"/>
      <c r="P230" s="96"/>
      <c r="Q230" s="156"/>
      <c r="R230" s="98"/>
      <c r="S230" s="98"/>
      <c r="T230" s="96"/>
      <c r="U230" s="156"/>
      <c r="V230" s="98"/>
      <c r="W230" s="98"/>
      <c r="X230" s="96"/>
      <c r="Y230" s="156"/>
      <c r="Z230" s="98"/>
      <c r="AA230" s="98"/>
      <c r="AB230" s="419"/>
      <c r="AC230" s="16"/>
      <c r="AD230" s="69"/>
      <c r="AE230" s="70"/>
      <c r="AF230" s="86"/>
      <c r="AG230" s="464"/>
      <c r="AH230" s="1953"/>
      <c r="AI230" s="1953"/>
      <c r="AJ230" s="1953"/>
      <c r="AK230" s="1953"/>
      <c r="AL230" s="1953"/>
      <c r="AM230" s="1953"/>
      <c r="AN230" s="1953"/>
      <c r="AO230" s="1953"/>
      <c r="AP230" s="1953"/>
      <c r="AQ230" s="1953"/>
      <c r="AR230" s="1953"/>
      <c r="AS230" s="474"/>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row>
    <row r="231" spans="1:179" s="15" customFormat="1" ht="33.75" customHeight="1" x14ac:dyDescent="0.25">
      <c r="A231" s="69" t="s">
        <v>774</v>
      </c>
      <c r="B231" s="70"/>
      <c r="C231" s="86"/>
      <c r="D231" s="283"/>
      <c r="E231" s="1684"/>
      <c r="F231" s="1665">
        <f>CEILING('310.971 осн.средства'!E268*1000,100)</f>
        <v>0</v>
      </c>
      <c r="G231" s="1665">
        <f t="shared" si="142"/>
        <v>0</v>
      </c>
      <c r="H231" s="97"/>
      <c r="I231" s="211">
        <f t="shared" si="137"/>
        <v>0</v>
      </c>
      <c r="J231" s="438">
        <f t="shared" si="145"/>
        <v>0</v>
      </c>
      <c r="K231" s="214">
        <f t="shared" si="144"/>
        <v>0</v>
      </c>
      <c r="L231" s="429"/>
      <c r="M231" s="156"/>
      <c r="N231" s="98"/>
      <c r="O231" s="98"/>
      <c r="P231" s="96">
        <f t="shared" si="138"/>
        <v>0</v>
      </c>
      <c r="Q231" s="156"/>
      <c r="R231" s="98"/>
      <c r="S231" s="98"/>
      <c r="T231" s="96">
        <f t="shared" si="139"/>
        <v>0</v>
      </c>
      <c r="U231" s="156"/>
      <c r="V231" s="98"/>
      <c r="W231" s="98"/>
      <c r="X231" s="96">
        <f t="shared" si="140"/>
        <v>0</v>
      </c>
      <c r="Y231" s="156"/>
      <c r="Z231" s="98"/>
      <c r="AA231" s="98"/>
      <c r="AB231" s="419">
        <f t="shared" si="141"/>
        <v>0</v>
      </c>
      <c r="AC231" s="16"/>
      <c r="AD231" s="69" t="s">
        <v>774</v>
      </c>
      <c r="AE231" s="70"/>
      <c r="AF231" s="86"/>
      <c r="AG231" s="464">
        <f t="shared" si="143"/>
        <v>0</v>
      </c>
      <c r="AH231" s="1953"/>
      <c r="AI231" s="1953"/>
      <c r="AJ231" s="1953"/>
      <c r="AK231" s="1953"/>
      <c r="AL231" s="1953"/>
      <c r="AM231" s="1953"/>
      <c r="AN231" s="1953"/>
      <c r="AO231" s="1953"/>
      <c r="AP231" s="1953"/>
      <c r="AQ231" s="1953"/>
      <c r="AR231" s="1953"/>
      <c r="AS231" s="474">
        <f t="shared" si="132"/>
        <v>0</v>
      </c>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c r="FV231" s="16"/>
      <c r="FW231" s="16"/>
    </row>
    <row r="232" spans="1:179" s="15" customFormat="1" ht="33" customHeight="1" x14ac:dyDescent="0.25">
      <c r="A232" s="69" t="s">
        <v>906</v>
      </c>
      <c r="B232" s="70"/>
      <c r="C232" s="86"/>
      <c r="D232" s="283"/>
      <c r="E232" s="1684"/>
      <c r="F232" s="1665">
        <f>CEILING('310.971 осн.средства'!E278*1000,100)</f>
        <v>0</v>
      </c>
      <c r="G232" s="1665">
        <f t="shared" si="142"/>
        <v>0</v>
      </c>
      <c r="H232" s="97"/>
      <c r="I232" s="211">
        <f t="shared" si="137"/>
        <v>0</v>
      </c>
      <c r="J232" s="438">
        <f t="shared" si="145"/>
        <v>0</v>
      </c>
      <c r="K232" s="214">
        <f t="shared" si="144"/>
        <v>0</v>
      </c>
      <c r="L232" s="429"/>
      <c r="M232" s="156"/>
      <c r="N232" s="98"/>
      <c r="O232" s="98"/>
      <c r="P232" s="96">
        <f t="shared" si="138"/>
        <v>0</v>
      </c>
      <c r="Q232" s="156"/>
      <c r="R232" s="98"/>
      <c r="S232" s="98"/>
      <c r="T232" s="96">
        <f t="shared" si="139"/>
        <v>0</v>
      </c>
      <c r="U232" s="156"/>
      <c r="V232" s="98"/>
      <c r="W232" s="98"/>
      <c r="X232" s="96">
        <f t="shared" si="140"/>
        <v>0</v>
      </c>
      <c r="Y232" s="156"/>
      <c r="Z232" s="98"/>
      <c r="AA232" s="98"/>
      <c r="AB232" s="419">
        <f t="shared" si="141"/>
        <v>0</v>
      </c>
      <c r="AC232" s="16"/>
      <c r="AD232" s="69" t="s">
        <v>906</v>
      </c>
      <c r="AE232" s="70"/>
      <c r="AF232" s="86"/>
      <c r="AG232" s="464">
        <f t="shared" si="143"/>
        <v>0</v>
      </c>
      <c r="AH232" s="1953"/>
      <c r="AI232" s="1953"/>
      <c r="AJ232" s="1953"/>
      <c r="AK232" s="1953"/>
      <c r="AL232" s="1953"/>
      <c r="AM232" s="1953"/>
      <c r="AN232" s="1953"/>
      <c r="AO232" s="1953"/>
      <c r="AP232" s="1953"/>
      <c r="AQ232" s="1953"/>
      <c r="AR232" s="1953"/>
      <c r="AS232" s="474">
        <f t="shared" si="132"/>
        <v>0</v>
      </c>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c r="FV232" s="16"/>
      <c r="FW232" s="16"/>
    </row>
    <row r="233" spans="1:179" s="15" customFormat="1" ht="18.75" customHeight="1" x14ac:dyDescent="0.25">
      <c r="A233" s="69" t="s">
        <v>776</v>
      </c>
      <c r="B233" s="70"/>
      <c r="C233" s="86"/>
      <c r="D233" s="283"/>
      <c r="E233" s="1684"/>
      <c r="F233" s="1665">
        <f>CEILING('310.971 осн.средства'!E288*1000,100)</f>
        <v>0</v>
      </c>
      <c r="G233" s="1665">
        <f t="shared" si="142"/>
        <v>0</v>
      </c>
      <c r="H233" s="97"/>
      <c r="I233" s="211">
        <f t="shared" si="137"/>
        <v>0</v>
      </c>
      <c r="J233" s="438">
        <f t="shared" si="145"/>
        <v>0</v>
      </c>
      <c r="K233" s="214">
        <f t="shared" si="144"/>
        <v>0</v>
      </c>
      <c r="L233" s="429"/>
      <c r="M233" s="156"/>
      <c r="N233" s="98"/>
      <c r="O233" s="98"/>
      <c r="P233" s="96">
        <f t="shared" si="138"/>
        <v>0</v>
      </c>
      <c r="Q233" s="156"/>
      <c r="R233" s="98"/>
      <c r="S233" s="98"/>
      <c r="T233" s="96">
        <f t="shared" si="139"/>
        <v>0</v>
      </c>
      <c r="U233" s="156"/>
      <c r="V233" s="98"/>
      <c r="W233" s="98"/>
      <c r="X233" s="96">
        <f t="shared" si="140"/>
        <v>0</v>
      </c>
      <c r="Y233" s="156"/>
      <c r="Z233" s="98"/>
      <c r="AA233" s="98"/>
      <c r="AB233" s="419">
        <f t="shared" si="141"/>
        <v>0</v>
      </c>
      <c r="AC233" s="16"/>
      <c r="AD233" s="69" t="s">
        <v>776</v>
      </c>
      <c r="AE233" s="70"/>
      <c r="AF233" s="86"/>
      <c r="AG233" s="464">
        <f t="shared" si="143"/>
        <v>0</v>
      </c>
      <c r="AH233" s="1953"/>
      <c r="AI233" s="1953"/>
      <c r="AJ233" s="1953"/>
      <c r="AK233" s="1953"/>
      <c r="AL233" s="1953"/>
      <c r="AM233" s="1953"/>
      <c r="AN233" s="1953"/>
      <c r="AO233" s="1953"/>
      <c r="AP233" s="1953"/>
      <c r="AQ233" s="1953"/>
      <c r="AR233" s="1953"/>
      <c r="AS233" s="474">
        <f t="shared" si="132"/>
        <v>0</v>
      </c>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c r="FV233" s="16"/>
      <c r="FW233" s="16"/>
    </row>
    <row r="234" spans="1:179" s="15" customFormat="1" ht="21.75" customHeight="1" x14ac:dyDescent="0.25">
      <c r="A234" s="69" t="s">
        <v>777</v>
      </c>
      <c r="B234" s="70"/>
      <c r="C234" s="86"/>
      <c r="D234" s="283"/>
      <c r="E234" s="1684"/>
      <c r="F234" s="1665">
        <f>CEILING('310.971 осн.средства'!E308*1000,100)-F235</f>
        <v>0</v>
      </c>
      <c r="G234" s="1665">
        <f t="shared" si="142"/>
        <v>0</v>
      </c>
      <c r="H234" s="97"/>
      <c r="I234" s="211">
        <f t="shared" si="137"/>
        <v>0</v>
      </c>
      <c r="J234" s="438">
        <f t="shared" si="145"/>
        <v>0</v>
      </c>
      <c r="K234" s="214">
        <f t="shared" si="144"/>
        <v>0</v>
      </c>
      <c r="L234" s="429"/>
      <c r="M234" s="156"/>
      <c r="N234" s="98"/>
      <c r="O234" s="98"/>
      <c r="P234" s="96">
        <f t="shared" si="138"/>
        <v>0</v>
      </c>
      <c r="Q234" s="156"/>
      <c r="R234" s="98"/>
      <c r="S234" s="98"/>
      <c r="T234" s="96">
        <f t="shared" si="139"/>
        <v>0</v>
      </c>
      <c r="U234" s="156"/>
      <c r="V234" s="98"/>
      <c r="W234" s="98"/>
      <c r="X234" s="96">
        <f t="shared" si="140"/>
        <v>0</v>
      </c>
      <c r="Y234" s="156"/>
      <c r="Z234" s="98"/>
      <c r="AA234" s="98"/>
      <c r="AB234" s="419">
        <f t="shared" si="141"/>
        <v>0</v>
      </c>
      <c r="AC234" s="16"/>
      <c r="AD234" s="69" t="s">
        <v>777</v>
      </c>
      <c r="AE234" s="70"/>
      <c r="AF234" s="86"/>
      <c r="AG234" s="464">
        <f t="shared" si="143"/>
        <v>0</v>
      </c>
      <c r="AH234" s="1953"/>
      <c r="AI234" s="1953"/>
      <c r="AJ234" s="1953"/>
      <c r="AK234" s="1953"/>
      <c r="AL234" s="1953"/>
      <c r="AM234" s="1953"/>
      <c r="AN234" s="1953"/>
      <c r="AO234" s="1953"/>
      <c r="AP234" s="1953"/>
      <c r="AQ234" s="1953"/>
      <c r="AR234" s="1953"/>
      <c r="AS234" s="474">
        <f t="shared" si="132"/>
        <v>0</v>
      </c>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c r="FV234" s="16"/>
      <c r="FW234" s="16"/>
    </row>
    <row r="235" spans="1:179" s="15" customFormat="1" ht="17.25" customHeight="1" x14ac:dyDescent="0.25">
      <c r="A235" s="264" t="s">
        <v>1161</v>
      </c>
      <c r="B235" s="70"/>
      <c r="C235" s="86"/>
      <c r="D235" s="283"/>
      <c r="E235" s="1684"/>
      <c r="F235" s="1665">
        <f>CEILING('310.971 осн.средства'!E337*1000,100)-F236</f>
        <v>0</v>
      </c>
      <c r="G235" s="1665">
        <f t="shared" si="142"/>
        <v>0</v>
      </c>
      <c r="H235" s="97"/>
      <c r="I235" s="211">
        <f t="shared" si="137"/>
        <v>0</v>
      </c>
      <c r="J235" s="438">
        <f t="shared" si="145"/>
        <v>0</v>
      </c>
      <c r="K235" s="214">
        <f t="shared" si="144"/>
        <v>0</v>
      </c>
      <c r="L235" s="429"/>
      <c r="M235" s="156"/>
      <c r="N235" s="98"/>
      <c r="O235" s="98"/>
      <c r="P235" s="96">
        <f t="shared" si="138"/>
        <v>0</v>
      </c>
      <c r="Q235" s="156"/>
      <c r="R235" s="98"/>
      <c r="S235" s="98"/>
      <c r="T235" s="96">
        <f t="shared" si="139"/>
        <v>0</v>
      </c>
      <c r="U235" s="156"/>
      <c r="V235" s="98"/>
      <c r="W235" s="98"/>
      <c r="X235" s="96">
        <f t="shared" si="140"/>
        <v>0</v>
      </c>
      <c r="Y235" s="156"/>
      <c r="Z235" s="98"/>
      <c r="AA235" s="98"/>
      <c r="AB235" s="419">
        <f t="shared" si="141"/>
        <v>0</v>
      </c>
      <c r="AC235" s="16"/>
      <c r="AD235" s="69" t="str">
        <f>A235</f>
        <v>ГОР.КММ</v>
      </c>
      <c r="AE235" s="70"/>
      <c r="AF235" s="86"/>
      <c r="AG235" s="464">
        <f t="shared" si="143"/>
        <v>0</v>
      </c>
      <c r="AH235" s="465" t="s">
        <v>43</v>
      </c>
      <c r="AI235" s="465" t="s">
        <v>43</v>
      </c>
      <c r="AJ235" s="465" t="s">
        <v>43</v>
      </c>
      <c r="AK235" s="465" t="s">
        <v>43</v>
      </c>
      <c r="AL235" s="465" t="s">
        <v>43</v>
      </c>
      <c r="AM235" s="465" t="s">
        <v>43</v>
      </c>
      <c r="AN235" s="465" t="s">
        <v>43</v>
      </c>
      <c r="AO235" s="465" t="s">
        <v>43</v>
      </c>
      <c r="AP235" s="465" t="s">
        <v>43</v>
      </c>
      <c r="AQ235" s="465" t="s">
        <v>43</v>
      </c>
      <c r="AR235" s="465" t="s">
        <v>43</v>
      </c>
      <c r="AS235" s="474" t="s">
        <v>43</v>
      </c>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c r="FV235" s="16"/>
      <c r="FW235" s="16"/>
    </row>
    <row r="236" spans="1:179" s="15" customFormat="1" ht="17.25" customHeight="1" x14ac:dyDescent="0.25">
      <c r="A236" s="69"/>
      <c r="B236" s="70"/>
      <c r="C236" s="86"/>
      <c r="D236" s="283"/>
      <c r="E236" s="1684"/>
      <c r="F236" s="1664"/>
      <c r="G236" s="1665">
        <f t="shared" si="142"/>
        <v>0</v>
      </c>
      <c r="H236" s="97"/>
      <c r="I236" s="211">
        <f t="shared" si="137"/>
        <v>0</v>
      </c>
      <c r="J236" s="438">
        <f t="shared" si="145"/>
        <v>0</v>
      </c>
      <c r="K236" s="214">
        <f t="shared" si="144"/>
        <v>0</v>
      </c>
      <c r="L236" s="429"/>
      <c r="M236" s="156"/>
      <c r="N236" s="98"/>
      <c r="O236" s="98"/>
      <c r="P236" s="96">
        <f t="shared" si="138"/>
        <v>0</v>
      </c>
      <c r="Q236" s="156"/>
      <c r="R236" s="98"/>
      <c r="S236" s="98"/>
      <c r="T236" s="96">
        <f t="shared" si="139"/>
        <v>0</v>
      </c>
      <c r="U236" s="156"/>
      <c r="V236" s="98"/>
      <c r="W236" s="98"/>
      <c r="X236" s="96">
        <f t="shared" si="140"/>
        <v>0</v>
      </c>
      <c r="Y236" s="156"/>
      <c r="Z236" s="98"/>
      <c r="AA236" s="98"/>
      <c r="AB236" s="419">
        <f t="shared" si="141"/>
        <v>0</v>
      </c>
      <c r="AC236" s="16"/>
      <c r="AD236" s="69"/>
      <c r="AE236" s="70"/>
      <c r="AF236" s="86"/>
      <c r="AG236" s="464">
        <f t="shared" si="143"/>
        <v>0</v>
      </c>
      <c r="AH236" s="98" t="s">
        <v>43</v>
      </c>
      <c r="AI236" s="98" t="s">
        <v>43</v>
      </c>
      <c r="AJ236" s="98" t="s">
        <v>43</v>
      </c>
      <c r="AK236" s="98" t="s">
        <v>43</v>
      </c>
      <c r="AL236" s="98" t="s">
        <v>43</v>
      </c>
      <c r="AM236" s="98" t="s">
        <v>43</v>
      </c>
      <c r="AN236" s="98" t="s">
        <v>43</v>
      </c>
      <c r="AO236" s="98" t="s">
        <v>43</v>
      </c>
      <c r="AP236" s="98" t="s">
        <v>43</v>
      </c>
      <c r="AQ236" s="98" t="s">
        <v>43</v>
      </c>
      <c r="AR236" s="98" t="s">
        <v>43</v>
      </c>
      <c r="AS236" s="474" t="s">
        <v>43</v>
      </c>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c r="FD236" s="16"/>
      <c r="FE236" s="16"/>
      <c r="FF236" s="16"/>
      <c r="FG236" s="16"/>
      <c r="FH236" s="16"/>
      <c r="FI236" s="16"/>
      <c r="FJ236" s="16"/>
      <c r="FK236" s="16"/>
      <c r="FL236" s="16"/>
      <c r="FM236" s="16"/>
      <c r="FN236" s="16"/>
      <c r="FO236" s="16"/>
      <c r="FP236" s="16"/>
      <c r="FQ236" s="16"/>
      <c r="FR236" s="16"/>
      <c r="FS236" s="16"/>
      <c r="FT236" s="16"/>
      <c r="FU236" s="16"/>
      <c r="FV236" s="16"/>
      <c r="FW236" s="16"/>
    </row>
    <row r="237" spans="1:179" s="15" customFormat="1" ht="17.25" customHeight="1" x14ac:dyDescent="0.25">
      <c r="A237" s="69"/>
      <c r="B237" s="70"/>
      <c r="C237" s="86"/>
      <c r="D237" s="283"/>
      <c r="E237" s="1684"/>
      <c r="F237" s="1664"/>
      <c r="G237" s="1665">
        <f>F237</f>
        <v>0</v>
      </c>
      <c r="H237" s="97"/>
      <c r="I237" s="211">
        <f t="shared" si="137"/>
        <v>0</v>
      </c>
      <c r="J237" s="438">
        <f t="shared" si="145"/>
        <v>0</v>
      </c>
      <c r="K237" s="214">
        <f t="shared" si="144"/>
        <v>0</v>
      </c>
      <c r="L237" s="429"/>
      <c r="M237" s="156"/>
      <c r="N237" s="98"/>
      <c r="O237" s="98"/>
      <c r="P237" s="96">
        <f t="shared" si="138"/>
        <v>0</v>
      </c>
      <c r="Q237" s="156"/>
      <c r="R237" s="98"/>
      <c r="S237" s="98"/>
      <c r="T237" s="96">
        <f t="shared" si="139"/>
        <v>0</v>
      </c>
      <c r="U237" s="156"/>
      <c r="V237" s="98"/>
      <c r="W237" s="98"/>
      <c r="X237" s="96">
        <f t="shared" si="140"/>
        <v>0</v>
      </c>
      <c r="Y237" s="156"/>
      <c r="Z237" s="98"/>
      <c r="AA237" s="98"/>
      <c r="AB237" s="419">
        <f t="shared" si="141"/>
        <v>0</v>
      </c>
      <c r="AC237" s="16"/>
      <c r="AD237" s="69"/>
      <c r="AE237" s="70"/>
      <c r="AF237" s="86"/>
      <c r="AG237" s="464">
        <f t="shared" si="143"/>
        <v>0</v>
      </c>
      <c r="AH237" s="465"/>
      <c r="AI237" s="465"/>
      <c r="AJ237" s="465"/>
      <c r="AK237" s="465"/>
      <c r="AL237" s="465"/>
      <c r="AM237" s="465"/>
      <c r="AN237" s="465"/>
      <c r="AO237" s="465"/>
      <c r="AP237" s="465"/>
      <c r="AQ237" s="465"/>
      <c r="AR237" s="465"/>
      <c r="AS237" s="474" t="s">
        <v>43</v>
      </c>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c r="FV237" s="16"/>
      <c r="FW237" s="16"/>
    </row>
    <row r="238" spans="1:179" s="15" customFormat="1" ht="18" customHeight="1" x14ac:dyDescent="0.25">
      <c r="A238" s="69"/>
      <c r="B238" s="70"/>
      <c r="C238" s="86"/>
      <c r="D238" s="283"/>
      <c r="E238" s="1684"/>
      <c r="F238" s="1664"/>
      <c r="G238" s="1665">
        <f t="shared" ref="G238:G247" si="146">F238</f>
        <v>0</v>
      </c>
      <c r="H238" s="97"/>
      <c r="I238" s="211">
        <f t="shared" si="137"/>
        <v>0</v>
      </c>
      <c r="J238" s="438">
        <f t="shared" si="145"/>
        <v>0</v>
      </c>
      <c r="K238" s="214">
        <f t="shared" si="144"/>
        <v>0</v>
      </c>
      <c r="L238" s="429"/>
      <c r="M238" s="156"/>
      <c r="N238" s="98"/>
      <c r="O238" s="98"/>
      <c r="P238" s="96">
        <f t="shared" si="138"/>
        <v>0</v>
      </c>
      <c r="Q238" s="156"/>
      <c r="R238" s="98"/>
      <c r="S238" s="98"/>
      <c r="T238" s="96">
        <f t="shared" si="139"/>
        <v>0</v>
      </c>
      <c r="U238" s="156"/>
      <c r="V238" s="98"/>
      <c r="W238" s="98"/>
      <c r="X238" s="96">
        <f t="shared" si="140"/>
        <v>0</v>
      </c>
      <c r="Y238" s="156"/>
      <c r="Z238" s="98"/>
      <c r="AA238" s="98"/>
      <c r="AB238" s="419">
        <f t="shared" si="141"/>
        <v>0</v>
      </c>
      <c r="AC238" s="16"/>
      <c r="AD238" s="69"/>
      <c r="AE238" s="70"/>
      <c r="AF238" s="86"/>
      <c r="AG238" s="464">
        <f t="shared" si="143"/>
        <v>0</v>
      </c>
      <c r="AH238" s="465" t="s">
        <v>43</v>
      </c>
      <c r="AI238" s="465" t="s">
        <v>43</v>
      </c>
      <c r="AJ238" s="465" t="s">
        <v>43</v>
      </c>
      <c r="AK238" s="465" t="s">
        <v>43</v>
      </c>
      <c r="AL238" s="465" t="s">
        <v>43</v>
      </c>
      <c r="AM238" s="465" t="s">
        <v>43</v>
      </c>
      <c r="AN238" s="465" t="s">
        <v>43</v>
      </c>
      <c r="AO238" s="465" t="s">
        <v>43</v>
      </c>
      <c r="AP238" s="465" t="s">
        <v>43</v>
      </c>
      <c r="AQ238" s="465" t="s">
        <v>43</v>
      </c>
      <c r="AR238" s="465" t="s">
        <v>43</v>
      </c>
      <c r="AS238" s="474" t="s">
        <v>43</v>
      </c>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row>
    <row r="239" spans="1:179" s="15" customFormat="1" ht="18" customHeight="1" x14ac:dyDescent="0.25">
      <c r="A239" s="69"/>
      <c r="B239" s="70"/>
      <c r="C239" s="86"/>
      <c r="D239" s="283"/>
      <c r="E239" s="1684"/>
      <c r="F239" s="1664"/>
      <c r="G239" s="1665">
        <f t="shared" si="146"/>
        <v>0</v>
      </c>
      <c r="H239" s="97"/>
      <c r="I239" s="211">
        <f t="shared" si="137"/>
        <v>0</v>
      </c>
      <c r="J239" s="438">
        <f t="shared" si="145"/>
        <v>0</v>
      </c>
      <c r="K239" s="214">
        <f t="shared" si="144"/>
        <v>0</v>
      </c>
      <c r="L239" s="429"/>
      <c r="M239" s="156"/>
      <c r="N239" s="98"/>
      <c r="O239" s="98"/>
      <c r="P239" s="96">
        <f t="shared" si="138"/>
        <v>0</v>
      </c>
      <c r="Q239" s="156"/>
      <c r="R239" s="98"/>
      <c r="S239" s="98"/>
      <c r="T239" s="96">
        <f t="shared" si="139"/>
        <v>0</v>
      </c>
      <c r="U239" s="156"/>
      <c r="V239" s="98"/>
      <c r="W239" s="98"/>
      <c r="X239" s="96">
        <f t="shared" si="140"/>
        <v>0</v>
      </c>
      <c r="Y239" s="156"/>
      <c r="Z239" s="98"/>
      <c r="AA239" s="98"/>
      <c r="AB239" s="419">
        <f t="shared" si="141"/>
        <v>0</v>
      </c>
      <c r="AC239" s="16"/>
      <c r="AD239" s="69"/>
      <c r="AE239" s="70"/>
      <c r="AF239" s="86"/>
      <c r="AG239" s="464">
        <f t="shared" si="143"/>
        <v>0</v>
      </c>
      <c r="AH239" s="98" t="s">
        <v>43</v>
      </c>
      <c r="AI239" s="98" t="s">
        <v>43</v>
      </c>
      <c r="AJ239" s="98" t="s">
        <v>43</v>
      </c>
      <c r="AK239" s="98" t="s">
        <v>43</v>
      </c>
      <c r="AL239" s="98" t="s">
        <v>43</v>
      </c>
      <c r="AM239" s="98" t="s">
        <v>43</v>
      </c>
      <c r="AN239" s="98" t="s">
        <v>43</v>
      </c>
      <c r="AO239" s="98" t="s">
        <v>43</v>
      </c>
      <c r="AP239" s="98" t="s">
        <v>43</v>
      </c>
      <c r="AQ239" s="98" t="s">
        <v>43</v>
      </c>
      <c r="AR239" s="98" t="s">
        <v>43</v>
      </c>
      <c r="AS239" s="474" t="s">
        <v>43</v>
      </c>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row>
    <row r="240" spans="1:179" s="15" customFormat="1" ht="18" customHeight="1" x14ac:dyDescent="0.25">
      <c r="A240" s="69"/>
      <c r="B240" s="70"/>
      <c r="C240" s="86"/>
      <c r="D240" s="283"/>
      <c r="E240" s="1684"/>
      <c r="F240" s="1664"/>
      <c r="G240" s="1665">
        <f t="shared" si="146"/>
        <v>0</v>
      </c>
      <c r="H240" s="97"/>
      <c r="I240" s="211">
        <f t="shared" si="137"/>
        <v>0</v>
      </c>
      <c r="J240" s="438">
        <f t="shared" si="145"/>
        <v>0</v>
      </c>
      <c r="K240" s="214">
        <f t="shared" si="144"/>
        <v>0</v>
      </c>
      <c r="L240" s="429"/>
      <c r="M240" s="156"/>
      <c r="N240" s="98"/>
      <c r="O240" s="98"/>
      <c r="P240" s="96">
        <f t="shared" si="138"/>
        <v>0</v>
      </c>
      <c r="Q240" s="156"/>
      <c r="R240" s="98"/>
      <c r="S240" s="98"/>
      <c r="T240" s="96">
        <f t="shared" si="139"/>
        <v>0</v>
      </c>
      <c r="U240" s="156"/>
      <c r="V240" s="98"/>
      <c r="W240" s="98"/>
      <c r="X240" s="96">
        <f t="shared" si="140"/>
        <v>0</v>
      </c>
      <c r="Y240" s="156"/>
      <c r="Z240" s="98"/>
      <c r="AA240" s="98"/>
      <c r="AB240" s="419">
        <f t="shared" si="141"/>
        <v>0</v>
      </c>
      <c r="AC240" s="16"/>
      <c r="AD240" s="69"/>
      <c r="AE240" s="70"/>
      <c r="AF240" s="86"/>
      <c r="AG240" s="464">
        <f t="shared" si="143"/>
        <v>0</v>
      </c>
      <c r="AH240" s="98" t="s">
        <v>43</v>
      </c>
      <c r="AI240" s="98" t="s">
        <v>43</v>
      </c>
      <c r="AJ240" s="98" t="s">
        <v>43</v>
      </c>
      <c r="AK240" s="98" t="s">
        <v>43</v>
      </c>
      <c r="AL240" s="98" t="s">
        <v>43</v>
      </c>
      <c r="AM240" s="98" t="s">
        <v>43</v>
      </c>
      <c r="AN240" s="98" t="s">
        <v>43</v>
      </c>
      <c r="AO240" s="98" t="s">
        <v>43</v>
      </c>
      <c r="AP240" s="98" t="s">
        <v>43</v>
      </c>
      <c r="AQ240" s="98" t="s">
        <v>43</v>
      </c>
      <c r="AR240" s="98" t="s">
        <v>43</v>
      </c>
      <c r="AS240" s="474" t="s">
        <v>43</v>
      </c>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row>
    <row r="241" spans="1:179" s="15" customFormat="1" ht="18" customHeight="1" x14ac:dyDescent="0.25">
      <c r="A241" s="69"/>
      <c r="B241" s="70"/>
      <c r="C241" s="86"/>
      <c r="D241" s="283"/>
      <c r="E241" s="1684"/>
      <c r="F241" s="1664"/>
      <c r="G241" s="1665">
        <f t="shared" si="146"/>
        <v>0</v>
      </c>
      <c r="H241" s="97"/>
      <c r="I241" s="211">
        <f t="shared" si="137"/>
        <v>0</v>
      </c>
      <c r="J241" s="438">
        <f t="shared" si="145"/>
        <v>0</v>
      </c>
      <c r="K241" s="214">
        <f t="shared" si="144"/>
        <v>0</v>
      </c>
      <c r="L241" s="429"/>
      <c r="M241" s="156"/>
      <c r="N241" s="98"/>
      <c r="O241" s="98"/>
      <c r="P241" s="96">
        <f t="shared" si="138"/>
        <v>0</v>
      </c>
      <c r="Q241" s="156"/>
      <c r="R241" s="98"/>
      <c r="S241" s="98"/>
      <c r="T241" s="96">
        <f t="shared" si="139"/>
        <v>0</v>
      </c>
      <c r="U241" s="156"/>
      <c r="V241" s="98"/>
      <c r="W241" s="98"/>
      <c r="X241" s="96">
        <f t="shared" si="140"/>
        <v>0</v>
      </c>
      <c r="Y241" s="156"/>
      <c r="Z241" s="98"/>
      <c r="AA241" s="98"/>
      <c r="AB241" s="419">
        <f t="shared" si="141"/>
        <v>0</v>
      </c>
      <c r="AC241" s="16"/>
      <c r="AD241" s="69"/>
      <c r="AE241" s="70"/>
      <c r="AF241" s="86"/>
      <c r="AG241" s="464">
        <f t="shared" si="143"/>
        <v>0</v>
      </c>
      <c r="AH241" s="98" t="s">
        <v>43</v>
      </c>
      <c r="AI241" s="98" t="s">
        <v>43</v>
      </c>
      <c r="AJ241" s="98" t="s">
        <v>43</v>
      </c>
      <c r="AK241" s="98" t="s">
        <v>43</v>
      </c>
      <c r="AL241" s="98" t="s">
        <v>43</v>
      </c>
      <c r="AM241" s="98" t="s">
        <v>43</v>
      </c>
      <c r="AN241" s="98" t="s">
        <v>43</v>
      </c>
      <c r="AO241" s="98" t="s">
        <v>43</v>
      </c>
      <c r="AP241" s="98" t="s">
        <v>43</v>
      </c>
      <c r="AQ241" s="98" t="s">
        <v>43</v>
      </c>
      <c r="AR241" s="98" t="s">
        <v>43</v>
      </c>
      <c r="AS241" s="474" t="s">
        <v>43</v>
      </c>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row>
    <row r="242" spans="1:179" s="15" customFormat="1" ht="18" customHeight="1" x14ac:dyDescent="0.25">
      <c r="A242" s="69"/>
      <c r="B242" s="70"/>
      <c r="C242" s="86"/>
      <c r="D242" s="283"/>
      <c r="E242" s="1684"/>
      <c r="F242" s="1664"/>
      <c r="G242" s="1665">
        <f t="shared" si="146"/>
        <v>0</v>
      </c>
      <c r="H242" s="97"/>
      <c r="I242" s="211">
        <f t="shared" si="137"/>
        <v>0</v>
      </c>
      <c r="J242" s="438">
        <f t="shared" si="145"/>
        <v>0</v>
      </c>
      <c r="K242" s="214">
        <f t="shared" si="144"/>
        <v>0</v>
      </c>
      <c r="L242" s="429"/>
      <c r="M242" s="156"/>
      <c r="N242" s="98"/>
      <c r="O242" s="98"/>
      <c r="P242" s="96">
        <f t="shared" si="138"/>
        <v>0</v>
      </c>
      <c r="Q242" s="156"/>
      <c r="R242" s="98"/>
      <c r="S242" s="98"/>
      <c r="T242" s="96">
        <f t="shared" si="139"/>
        <v>0</v>
      </c>
      <c r="U242" s="156"/>
      <c r="V242" s="98"/>
      <c r="W242" s="98"/>
      <c r="X242" s="96">
        <f t="shared" si="140"/>
        <v>0</v>
      </c>
      <c r="Y242" s="156"/>
      <c r="Z242" s="98"/>
      <c r="AA242" s="98"/>
      <c r="AB242" s="419">
        <f t="shared" si="141"/>
        <v>0</v>
      </c>
      <c r="AC242" s="16"/>
      <c r="AD242" s="69"/>
      <c r="AE242" s="70"/>
      <c r="AF242" s="86"/>
      <c r="AG242" s="464">
        <f t="shared" si="143"/>
        <v>0</v>
      </c>
      <c r="AH242" s="98" t="s">
        <v>43</v>
      </c>
      <c r="AI242" s="98" t="s">
        <v>43</v>
      </c>
      <c r="AJ242" s="98" t="s">
        <v>43</v>
      </c>
      <c r="AK242" s="98" t="s">
        <v>43</v>
      </c>
      <c r="AL242" s="98" t="s">
        <v>43</v>
      </c>
      <c r="AM242" s="98" t="s">
        <v>43</v>
      </c>
      <c r="AN242" s="98" t="s">
        <v>43</v>
      </c>
      <c r="AO242" s="98" t="s">
        <v>43</v>
      </c>
      <c r="AP242" s="98" t="s">
        <v>43</v>
      </c>
      <c r="AQ242" s="98" t="s">
        <v>43</v>
      </c>
      <c r="AR242" s="98" t="s">
        <v>43</v>
      </c>
      <c r="AS242" s="474" t="s">
        <v>43</v>
      </c>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row>
    <row r="243" spans="1:179" s="15" customFormat="1" ht="18" customHeight="1" x14ac:dyDescent="0.25">
      <c r="A243" s="69"/>
      <c r="B243" s="70"/>
      <c r="C243" s="86"/>
      <c r="D243" s="283"/>
      <c r="E243" s="1684"/>
      <c r="F243" s="1664"/>
      <c r="G243" s="1665">
        <f t="shared" si="146"/>
        <v>0</v>
      </c>
      <c r="H243" s="97"/>
      <c r="I243" s="211">
        <f t="shared" si="137"/>
        <v>0</v>
      </c>
      <c r="J243" s="438">
        <f t="shared" si="145"/>
        <v>0</v>
      </c>
      <c r="K243" s="214">
        <f t="shared" si="144"/>
        <v>0</v>
      </c>
      <c r="L243" s="429"/>
      <c r="M243" s="156"/>
      <c r="N243" s="98"/>
      <c r="O243" s="98"/>
      <c r="P243" s="96">
        <f t="shared" si="138"/>
        <v>0</v>
      </c>
      <c r="Q243" s="156"/>
      <c r="R243" s="98"/>
      <c r="S243" s="98"/>
      <c r="T243" s="96">
        <f t="shared" si="139"/>
        <v>0</v>
      </c>
      <c r="U243" s="156"/>
      <c r="V243" s="98"/>
      <c r="W243" s="98"/>
      <c r="X243" s="96">
        <f t="shared" si="140"/>
        <v>0</v>
      </c>
      <c r="Y243" s="156"/>
      <c r="Z243" s="98"/>
      <c r="AA243" s="98"/>
      <c r="AB243" s="419">
        <f t="shared" si="141"/>
        <v>0</v>
      </c>
      <c r="AC243" s="16"/>
      <c r="AD243" s="69"/>
      <c r="AE243" s="70"/>
      <c r="AF243" s="86"/>
      <c r="AG243" s="464">
        <f t="shared" si="143"/>
        <v>0</v>
      </c>
      <c r="AH243" s="98" t="s">
        <v>43</v>
      </c>
      <c r="AI243" s="98" t="s">
        <v>43</v>
      </c>
      <c r="AJ243" s="98" t="s">
        <v>43</v>
      </c>
      <c r="AK243" s="98" t="s">
        <v>43</v>
      </c>
      <c r="AL243" s="98" t="s">
        <v>43</v>
      </c>
      <c r="AM243" s="98" t="s">
        <v>43</v>
      </c>
      <c r="AN243" s="98" t="s">
        <v>43</v>
      </c>
      <c r="AO243" s="98" t="s">
        <v>43</v>
      </c>
      <c r="AP243" s="98" t="s">
        <v>43</v>
      </c>
      <c r="AQ243" s="98" t="s">
        <v>43</v>
      </c>
      <c r="AR243" s="98" t="s">
        <v>43</v>
      </c>
      <c r="AS243" s="474" t="s">
        <v>43</v>
      </c>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row>
    <row r="244" spans="1:179" s="15" customFormat="1" ht="18" customHeight="1" x14ac:dyDescent="0.25">
      <c r="A244" s="69"/>
      <c r="B244" s="70"/>
      <c r="C244" s="86"/>
      <c r="D244" s="283"/>
      <c r="E244" s="1684"/>
      <c r="F244" s="1664"/>
      <c r="G244" s="1665">
        <f t="shared" si="146"/>
        <v>0</v>
      </c>
      <c r="H244" s="97"/>
      <c r="I244" s="211">
        <f t="shared" si="137"/>
        <v>0</v>
      </c>
      <c r="J244" s="438">
        <f t="shared" si="145"/>
        <v>0</v>
      </c>
      <c r="K244" s="214">
        <f t="shared" si="144"/>
        <v>0</v>
      </c>
      <c r="L244" s="429"/>
      <c r="M244" s="156"/>
      <c r="N244" s="98"/>
      <c r="O244" s="98"/>
      <c r="P244" s="96">
        <f t="shared" si="138"/>
        <v>0</v>
      </c>
      <c r="Q244" s="156"/>
      <c r="R244" s="98"/>
      <c r="S244" s="98"/>
      <c r="T244" s="96">
        <f t="shared" si="139"/>
        <v>0</v>
      </c>
      <c r="U244" s="156"/>
      <c r="V244" s="98"/>
      <c r="W244" s="98"/>
      <c r="X244" s="96">
        <f t="shared" si="140"/>
        <v>0</v>
      </c>
      <c r="Y244" s="156"/>
      <c r="Z244" s="98"/>
      <c r="AA244" s="98"/>
      <c r="AB244" s="419">
        <f t="shared" si="141"/>
        <v>0</v>
      </c>
      <c r="AC244" s="16"/>
      <c r="AD244" s="69"/>
      <c r="AE244" s="70"/>
      <c r="AF244" s="86"/>
      <c r="AG244" s="464">
        <f t="shared" si="143"/>
        <v>0</v>
      </c>
      <c r="AH244" s="98" t="s">
        <v>43</v>
      </c>
      <c r="AI244" s="98" t="s">
        <v>43</v>
      </c>
      <c r="AJ244" s="98" t="s">
        <v>43</v>
      </c>
      <c r="AK244" s="98" t="s">
        <v>43</v>
      </c>
      <c r="AL244" s="98" t="s">
        <v>43</v>
      </c>
      <c r="AM244" s="98" t="s">
        <v>43</v>
      </c>
      <c r="AN244" s="98" t="s">
        <v>43</v>
      </c>
      <c r="AO244" s="98" t="s">
        <v>43</v>
      </c>
      <c r="AP244" s="98" t="s">
        <v>43</v>
      </c>
      <c r="AQ244" s="98" t="s">
        <v>43</v>
      </c>
      <c r="AR244" s="98" t="s">
        <v>43</v>
      </c>
      <c r="AS244" s="474" t="s">
        <v>43</v>
      </c>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row>
    <row r="245" spans="1:179" s="15" customFormat="1" ht="18" customHeight="1" x14ac:dyDescent="0.25">
      <c r="A245" s="69"/>
      <c r="B245" s="70"/>
      <c r="C245" s="86"/>
      <c r="D245" s="283"/>
      <c r="E245" s="1684"/>
      <c r="F245" s="1664"/>
      <c r="G245" s="1665">
        <f t="shared" si="146"/>
        <v>0</v>
      </c>
      <c r="H245" s="97"/>
      <c r="I245" s="211">
        <f t="shared" si="137"/>
        <v>0</v>
      </c>
      <c r="J245" s="438">
        <f t="shared" si="145"/>
        <v>0</v>
      </c>
      <c r="K245" s="214">
        <f t="shared" si="144"/>
        <v>0</v>
      </c>
      <c r="L245" s="429"/>
      <c r="M245" s="156"/>
      <c r="N245" s="98"/>
      <c r="O245" s="98"/>
      <c r="P245" s="96">
        <f t="shared" si="138"/>
        <v>0</v>
      </c>
      <c r="Q245" s="156"/>
      <c r="R245" s="98"/>
      <c r="S245" s="98"/>
      <c r="T245" s="96">
        <f t="shared" si="139"/>
        <v>0</v>
      </c>
      <c r="U245" s="156"/>
      <c r="V245" s="98"/>
      <c r="W245" s="98"/>
      <c r="X245" s="96">
        <f t="shared" si="140"/>
        <v>0</v>
      </c>
      <c r="Y245" s="156"/>
      <c r="Z245" s="98"/>
      <c r="AA245" s="98"/>
      <c r="AB245" s="419">
        <f t="shared" si="141"/>
        <v>0</v>
      </c>
      <c r="AC245" s="16"/>
      <c r="AD245" s="69"/>
      <c r="AE245" s="70"/>
      <c r="AF245" s="86"/>
      <c r="AG245" s="464">
        <f t="shared" si="143"/>
        <v>0</v>
      </c>
      <c r="AH245" s="98" t="s">
        <v>43</v>
      </c>
      <c r="AI245" s="98" t="s">
        <v>43</v>
      </c>
      <c r="AJ245" s="98" t="s">
        <v>43</v>
      </c>
      <c r="AK245" s="98" t="s">
        <v>43</v>
      </c>
      <c r="AL245" s="98" t="s">
        <v>43</v>
      </c>
      <c r="AM245" s="98" t="s">
        <v>43</v>
      </c>
      <c r="AN245" s="98" t="s">
        <v>43</v>
      </c>
      <c r="AO245" s="98" t="s">
        <v>43</v>
      </c>
      <c r="AP245" s="98" t="s">
        <v>43</v>
      </c>
      <c r="AQ245" s="98" t="s">
        <v>43</v>
      </c>
      <c r="AR245" s="98" t="s">
        <v>43</v>
      </c>
      <c r="AS245" s="474" t="s">
        <v>43</v>
      </c>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row>
    <row r="246" spans="1:179" s="15" customFormat="1" ht="18" customHeight="1" x14ac:dyDescent="0.25">
      <c r="A246" s="265"/>
      <c r="B246" s="70"/>
      <c r="C246" s="86"/>
      <c r="D246" s="283"/>
      <c r="E246" s="1684"/>
      <c r="F246" s="1664"/>
      <c r="G246" s="1665">
        <f t="shared" si="146"/>
        <v>0</v>
      </c>
      <c r="H246" s="97"/>
      <c r="I246" s="211">
        <f t="shared" si="137"/>
        <v>0</v>
      </c>
      <c r="J246" s="438">
        <f t="shared" si="145"/>
        <v>0</v>
      </c>
      <c r="K246" s="214">
        <f t="shared" si="144"/>
        <v>0</v>
      </c>
      <c r="L246" s="429"/>
      <c r="M246" s="156"/>
      <c r="N246" s="98"/>
      <c r="O246" s="98"/>
      <c r="P246" s="96">
        <f t="shared" si="138"/>
        <v>0</v>
      </c>
      <c r="Q246" s="156"/>
      <c r="R246" s="98"/>
      <c r="S246" s="98"/>
      <c r="T246" s="96">
        <f t="shared" si="139"/>
        <v>0</v>
      </c>
      <c r="U246" s="156"/>
      <c r="V246" s="98"/>
      <c r="W246" s="98"/>
      <c r="X246" s="96">
        <f t="shared" si="140"/>
        <v>0</v>
      </c>
      <c r="Y246" s="156"/>
      <c r="Z246" s="98"/>
      <c r="AA246" s="98"/>
      <c r="AB246" s="419">
        <f t="shared" si="141"/>
        <v>0</v>
      </c>
      <c r="AC246" s="16"/>
      <c r="AD246" s="265"/>
      <c r="AE246" s="70"/>
      <c r="AF246" s="86"/>
      <c r="AG246" s="464">
        <f t="shared" si="143"/>
        <v>0</v>
      </c>
      <c r="AH246" s="98" t="s">
        <v>43</v>
      </c>
      <c r="AI246" s="98" t="s">
        <v>43</v>
      </c>
      <c r="AJ246" s="98" t="s">
        <v>43</v>
      </c>
      <c r="AK246" s="98" t="s">
        <v>43</v>
      </c>
      <c r="AL246" s="98" t="s">
        <v>43</v>
      </c>
      <c r="AM246" s="98" t="s">
        <v>43</v>
      </c>
      <c r="AN246" s="98" t="s">
        <v>43</v>
      </c>
      <c r="AO246" s="98" t="s">
        <v>43</v>
      </c>
      <c r="AP246" s="98" t="s">
        <v>43</v>
      </c>
      <c r="AQ246" s="98" t="s">
        <v>43</v>
      </c>
      <c r="AR246" s="98" t="s">
        <v>43</v>
      </c>
      <c r="AS246" s="474" t="s">
        <v>43</v>
      </c>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row>
    <row r="247" spans="1:179" s="15" customFormat="1" ht="18" customHeight="1" x14ac:dyDescent="0.25">
      <c r="A247" s="265"/>
      <c r="B247" s="70"/>
      <c r="C247" s="86"/>
      <c r="D247" s="283"/>
      <c r="E247" s="1684"/>
      <c r="F247" s="1664"/>
      <c r="G247" s="1665">
        <f t="shared" si="146"/>
        <v>0</v>
      </c>
      <c r="H247" s="97"/>
      <c r="I247" s="211">
        <f t="shared" si="137"/>
        <v>0</v>
      </c>
      <c r="J247" s="438">
        <f t="shared" si="145"/>
        <v>0</v>
      </c>
      <c r="K247" s="214">
        <f t="shared" si="144"/>
        <v>0</v>
      </c>
      <c r="L247" s="429"/>
      <c r="M247" s="156"/>
      <c r="N247" s="98"/>
      <c r="O247" s="98"/>
      <c r="P247" s="96">
        <f t="shared" si="138"/>
        <v>0</v>
      </c>
      <c r="Q247" s="156"/>
      <c r="R247" s="98"/>
      <c r="S247" s="98"/>
      <c r="T247" s="96">
        <f t="shared" si="139"/>
        <v>0</v>
      </c>
      <c r="U247" s="156"/>
      <c r="V247" s="98"/>
      <c r="W247" s="98"/>
      <c r="X247" s="96">
        <f t="shared" si="140"/>
        <v>0</v>
      </c>
      <c r="Y247" s="156"/>
      <c r="Z247" s="98"/>
      <c r="AA247" s="98"/>
      <c r="AB247" s="419">
        <f t="shared" si="141"/>
        <v>0</v>
      </c>
      <c r="AC247" s="16"/>
      <c r="AD247" s="265"/>
      <c r="AE247" s="70"/>
      <c r="AF247" s="86"/>
      <c r="AG247" s="464">
        <f t="shared" si="143"/>
        <v>0</v>
      </c>
      <c r="AH247" s="98" t="s">
        <v>43</v>
      </c>
      <c r="AI247" s="98" t="s">
        <v>43</v>
      </c>
      <c r="AJ247" s="98" t="s">
        <v>43</v>
      </c>
      <c r="AK247" s="98" t="s">
        <v>43</v>
      </c>
      <c r="AL247" s="98" t="s">
        <v>43</v>
      </c>
      <c r="AM247" s="98" t="s">
        <v>43</v>
      </c>
      <c r="AN247" s="98" t="s">
        <v>43</v>
      </c>
      <c r="AO247" s="98" t="s">
        <v>43</v>
      </c>
      <c r="AP247" s="98" t="s">
        <v>43</v>
      </c>
      <c r="AQ247" s="98" t="s">
        <v>43</v>
      </c>
      <c r="AR247" s="98" t="s">
        <v>43</v>
      </c>
      <c r="AS247" s="474" t="s">
        <v>43</v>
      </c>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row>
    <row r="248" spans="1:179" s="17" customFormat="1" ht="33.75" customHeight="1" x14ac:dyDescent="0.25">
      <c r="A248" s="63" t="s">
        <v>547</v>
      </c>
      <c r="B248" s="53">
        <v>340</v>
      </c>
      <c r="C248" s="53"/>
      <c r="D248" s="547"/>
      <c r="E248" s="1661">
        <f>SUM(E249,E272,E273,E274,E265,E287,E288)</f>
        <v>0</v>
      </c>
      <c r="F248" s="1661">
        <f t="shared" ref="F248:AB248" si="147">SUM(F249,F272,F273,F274,F265,F287,F288)</f>
        <v>1204900</v>
      </c>
      <c r="G248" s="1661">
        <f>SUM(G249,G272,G273,G274,G265,G287,G288)</f>
        <v>1204900</v>
      </c>
      <c r="H248" s="50">
        <f t="shared" si="147"/>
        <v>0</v>
      </c>
      <c r="I248" s="187">
        <f t="shared" si="147"/>
        <v>1204900</v>
      </c>
      <c r="J248" s="437">
        <f t="shared" si="145"/>
        <v>1204900</v>
      </c>
      <c r="K248" s="430">
        <f t="shared" si="147"/>
        <v>0</v>
      </c>
      <c r="L248" s="430">
        <f t="shared" si="147"/>
        <v>0</v>
      </c>
      <c r="M248" s="45">
        <f t="shared" si="147"/>
        <v>0</v>
      </c>
      <c r="N248" s="20">
        <f t="shared" si="147"/>
        <v>0</v>
      </c>
      <c r="O248" s="20">
        <f t="shared" si="147"/>
        <v>0</v>
      </c>
      <c r="P248" s="20">
        <f t="shared" si="147"/>
        <v>0</v>
      </c>
      <c r="Q248" s="45">
        <f t="shared" si="147"/>
        <v>0</v>
      </c>
      <c r="R248" s="20">
        <f t="shared" si="147"/>
        <v>0</v>
      </c>
      <c r="S248" s="20">
        <f t="shared" si="147"/>
        <v>0</v>
      </c>
      <c r="T248" s="20">
        <f t="shared" si="147"/>
        <v>0</v>
      </c>
      <c r="U248" s="45">
        <f t="shared" si="147"/>
        <v>0</v>
      </c>
      <c r="V248" s="20">
        <f t="shared" si="147"/>
        <v>0</v>
      </c>
      <c r="W248" s="20">
        <f t="shared" si="147"/>
        <v>0</v>
      </c>
      <c r="X248" s="20">
        <f t="shared" si="147"/>
        <v>0</v>
      </c>
      <c r="Y248" s="45">
        <f t="shared" si="147"/>
        <v>0</v>
      </c>
      <c r="Z248" s="20">
        <f t="shared" si="147"/>
        <v>0</v>
      </c>
      <c r="AA248" s="20">
        <f t="shared" si="147"/>
        <v>0</v>
      </c>
      <c r="AB248" s="418">
        <f t="shared" si="147"/>
        <v>0</v>
      </c>
      <c r="AC248" s="40"/>
      <c r="AD248" s="63" t="s">
        <v>547</v>
      </c>
      <c r="AE248" s="53">
        <v>340</v>
      </c>
      <c r="AF248" s="53"/>
      <c r="AG248" s="1638">
        <f>SUM(AG249,AG272,AG273,AG274,AG265,AG287,AG288)</f>
        <v>1089400</v>
      </c>
      <c r="AH248" s="20">
        <f t="shared" ref="AH248:AR248" si="148">SUM(AH249,AH272,AH273,AH274)</f>
        <v>18300</v>
      </c>
      <c r="AI248" s="20">
        <f t="shared" si="148"/>
        <v>29400</v>
      </c>
      <c r="AJ248" s="20">
        <f t="shared" si="148"/>
        <v>123800</v>
      </c>
      <c r="AK248" s="20">
        <f t="shared" si="148"/>
        <v>115500</v>
      </c>
      <c r="AL248" s="20">
        <f t="shared" si="148"/>
        <v>0</v>
      </c>
      <c r="AM248" s="20">
        <f t="shared" si="148"/>
        <v>0</v>
      </c>
      <c r="AN248" s="20">
        <f t="shared" si="148"/>
        <v>23400</v>
      </c>
      <c r="AO248" s="20">
        <f t="shared" si="148"/>
        <v>42000</v>
      </c>
      <c r="AP248" s="20">
        <f t="shared" si="148"/>
        <v>3400</v>
      </c>
      <c r="AQ248" s="20">
        <f t="shared" si="148"/>
        <v>2000</v>
      </c>
      <c r="AR248" s="20">
        <f t="shared" si="148"/>
        <v>0</v>
      </c>
      <c r="AS248" s="474">
        <f t="shared" si="132"/>
        <v>731600</v>
      </c>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0"/>
      <c r="DW248" s="40"/>
      <c r="DX248" s="40"/>
      <c r="DY248" s="40"/>
      <c r="DZ248" s="40"/>
      <c r="EA248" s="40"/>
      <c r="EB248" s="40"/>
      <c r="EC248" s="40"/>
      <c r="ED248" s="40"/>
      <c r="EE248" s="40"/>
      <c r="EF248" s="40"/>
      <c r="EG248" s="40"/>
      <c r="EH248" s="40"/>
      <c r="EI248" s="40"/>
      <c r="EJ248" s="40"/>
      <c r="EK248" s="40"/>
      <c r="EL248" s="40"/>
      <c r="EM248" s="40"/>
      <c r="EN248" s="40"/>
      <c r="EO248" s="40"/>
      <c r="EP248" s="40"/>
      <c r="EQ248" s="40"/>
      <c r="ER248" s="40"/>
      <c r="ES248" s="40"/>
      <c r="ET248" s="40"/>
      <c r="EU248" s="40"/>
      <c r="EV248" s="40"/>
      <c r="EW248" s="40"/>
      <c r="EX248" s="40"/>
      <c r="EY248" s="40"/>
      <c r="EZ248" s="40"/>
      <c r="FA248" s="40"/>
      <c r="FB248" s="40"/>
      <c r="FC248" s="40"/>
      <c r="FD248" s="40"/>
      <c r="FE248" s="40"/>
      <c r="FF248" s="40"/>
      <c r="FG248" s="40"/>
      <c r="FH248" s="40"/>
      <c r="FI248" s="40"/>
      <c r="FJ248" s="40"/>
      <c r="FK248" s="40"/>
      <c r="FL248" s="40"/>
      <c r="FM248" s="40"/>
      <c r="FN248" s="40"/>
      <c r="FO248" s="40"/>
      <c r="FP248" s="40"/>
      <c r="FQ248" s="40"/>
      <c r="FR248" s="40"/>
      <c r="FS248" s="40"/>
      <c r="FT248" s="40"/>
      <c r="FU248" s="40"/>
      <c r="FV248" s="40"/>
      <c r="FW248" s="40"/>
    </row>
    <row r="249" spans="1:179" s="15" customFormat="1" ht="33.75" customHeight="1" x14ac:dyDescent="0.25">
      <c r="A249" s="63" t="s">
        <v>620</v>
      </c>
      <c r="B249" s="53">
        <v>346</v>
      </c>
      <c r="C249" s="53">
        <v>981</v>
      </c>
      <c r="D249" s="547" t="s">
        <v>1804</v>
      </c>
      <c r="E249" s="1661">
        <f>SUM(E250:E271)</f>
        <v>0</v>
      </c>
      <c r="F249" s="1661">
        <f>SUM(F250:F264)</f>
        <v>120000</v>
      </c>
      <c r="G249" s="1661">
        <f t="shared" ref="G249:AB249" si="149">SUM(G250:G264)</f>
        <v>120000</v>
      </c>
      <c r="H249" s="50">
        <f t="shared" si="149"/>
        <v>0</v>
      </c>
      <c r="I249" s="187">
        <f t="shared" si="149"/>
        <v>120000</v>
      </c>
      <c r="J249" s="437">
        <f t="shared" si="145"/>
        <v>120000</v>
      </c>
      <c r="K249" s="430">
        <f t="shared" si="149"/>
        <v>0</v>
      </c>
      <c r="L249" s="430">
        <f t="shared" si="149"/>
        <v>0</v>
      </c>
      <c r="M249" s="45">
        <f t="shared" si="149"/>
        <v>0</v>
      </c>
      <c r="N249" s="20">
        <f t="shared" si="149"/>
        <v>0</v>
      </c>
      <c r="O249" s="20">
        <f t="shared" si="149"/>
        <v>0</v>
      </c>
      <c r="P249" s="20">
        <f t="shared" si="149"/>
        <v>0</v>
      </c>
      <c r="Q249" s="20">
        <f t="shared" si="149"/>
        <v>0</v>
      </c>
      <c r="R249" s="20">
        <f t="shared" si="149"/>
        <v>0</v>
      </c>
      <c r="S249" s="20">
        <f t="shared" si="149"/>
        <v>0</v>
      </c>
      <c r="T249" s="20">
        <f t="shared" si="149"/>
        <v>0</v>
      </c>
      <c r="U249" s="20">
        <f t="shared" si="149"/>
        <v>0</v>
      </c>
      <c r="V249" s="20">
        <f t="shared" si="149"/>
        <v>0</v>
      </c>
      <c r="W249" s="20">
        <f t="shared" si="149"/>
        <v>0</v>
      </c>
      <c r="X249" s="20">
        <f t="shared" si="149"/>
        <v>0</v>
      </c>
      <c r="Y249" s="20">
        <f t="shared" si="149"/>
        <v>0</v>
      </c>
      <c r="Z249" s="20">
        <f t="shared" si="149"/>
        <v>0</v>
      </c>
      <c r="AA249" s="20">
        <f t="shared" si="149"/>
        <v>0</v>
      </c>
      <c r="AB249" s="418">
        <f t="shared" si="149"/>
        <v>0</v>
      </c>
      <c r="AC249" s="16"/>
      <c r="AD249" s="63" t="s">
        <v>620</v>
      </c>
      <c r="AE249" s="53">
        <v>346</v>
      </c>
      <c r="AF249" s="53">
        <v>981</v>
      </c>
      <c r="AG249" s="1638">
        <f>SUM(AG250:AG264)</f>
        <v>120000</v>
      </c>
      <c r="AH249" s="20">
        <f t="shared" ref="AH249" si="150">SUM(AH250:AH264)</f>
        <v>18300</v>
      </c>
      <c r="AI249" s="20">
        <f t="shared" ref="AI249" si="151">SUM(AI250:AI264)</f>
        <v>29400</v>
      </c>
      <c r="AJ249" s="20">
        <f t="shared" ref="AJ249" si="152">SUM(AJ250:AJ264)</f>
        <v>1500</v>
      </c>
      <c r="AK249" s="20">
        <f t="shared" ref="AK249" si="153">SUM(AK250:AK264)</f>
        <v>0</v>
      </c>
      <c r="AL249" s="20">
        <f t="shared" ref="AL249" si="154">SUM(AL250:AL264)</f>
        <v>0</v>
      </c>
      <c r="AM249" s="20">
        <f t="shared" ref="AM249" si="155">SUM(AM250:AM264)</f>
        <v>0</v>
      </c>
      <c r="AN249" s="20">
        <f t="shared" ref="AN249" si="156">SUM(AN250:AN264)</f>
        <v>23400</v>
      </c>
      <c r="AO249" s="20">
        <f t="shared" ref="AO249" si="157">SUM(AO250:AO264)</f>
        <v>42000</v>
      </c>
      <c r="AP249" s="20">
        <f t="shared" ref="AP249" si="158">SUM(AP250:AP264)</f>
        <v>3400</v>
      </c>
      <c r="AQ249" s="20">
        <f t="shared" ref="AQ249" si="159">SUM(AQ250:AQ264)</f>
        <v>2000</v>
      </c>
      <c r="AR249" s="20">
        <f t="shared" ref="AR249" si="160">SUM(AR250:AR264)</f>
        <v>0</v>
      </c>
      <c r="AS249" s="474">
        <f t="shared" ref="AS249" si="161">SUM(AS250:AS264)</f>
        <v>0</v>
      </c>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c r="FV249" s="16"/>
      <c r="FW249" s="16"/>
    </row>
    <row r="250" spans="1:179" s="15" customFormat="1" ht="19.5" customHeight="1" x14ac:dyDescent="0.25">
      <c r="A250" s="69" t="s">
        <v>739</v>
      </c>
      <c r="B250" s="70"/>
      <c r="C250" s="86"/>
      <c r="D250" s="283"/>
      <c r="E250" s="1684"/>
      <c r="F250" s="1665">
        <f>CEILING('346.981; 344.986'!E22*1000,100)</f>
        <v>38900</v>
      </c>
      <c r="G250" s="1665">
        <f>F250</f>
        <v>38900</v>
      </c>
      <c r="H250" s="97"/>
      <c r="I250" s="211">
        <f t="shared" ref="I250:I264" si="162">G250-H250</f>
        <v>38900</v>
      </c>
      <c r="J250" s="438">
        <f t="shared" si="145"/>
        <v>38900</v>
      </c>
      <c r="K250" s="214">
        <f t="shared" si="144"/>
        <v>0</v>
      </c>
      <c r="L250" s="429"/>
      <c r="M250" s="156"/>
      <c r="N250" s="98"/>
      <c r="O250" s="98"/>
      <c r="P250" s="96">
        <f t="shared" ref="P250:P286" si="163">SUM(M250:O250)</f>
        <v>0</v>
      </c>
      <c r="Q250" s="98"/>
      <c r="R250" s="98"/>
      <c r="S250" s="98"/>
      <c r="T250" s="96">
        <f t="shared" ref="T250:T286" si="164">SUM(Q250:S250)</f>
        <v>0</v>
      </c>
      <c r="U250" s="98"/>
      <c r="V250" s="98"/>
      <c r="W250" s="98"/>
      <c r="X250" s="96">
        <f t="shared" ref="X250:X286" si="165">SUM(U250:W250)</f>
        <v>0</v>
      </c>
      <c r="Y250" s="98"/>
      <c r="Z250" s="98"/>
      <c r="AA250" s="98"/>
      <c r="AB250" s="419">
        <f t="shared" ref="AB250:AB286" si="166">SUM(Y250:AA250)</f>
        <v>0</v>
      </c>
      <c r="AC250" s="16"/>
      <c r="AD250" s="69" t="s">
        <v>739</v>
      </c>
      <c r="AE250" s="70"/>
      <c r="AF250" s="86"/>
      <c r="AG250" s="464">
        <f t="shared" ref="AG250:AG271" si="167">F250</f>
        <v>38900</v>
      </c>
      <c r="AH250" s="554"/>
      <c r="AI250" s="554"/>
      <c r="AJ250" s="554"/>
      <c r="AK250" s="554"/>
      <c r="AL250" s="554"/>
      <c r="AM250" s="554"/>
      <c r="AN250" s="554"/>
      <c r="AO250" s="554">
        <v>38900</v>
      </c>
      <c r="AP250" s="554"/>
      <c r="AQ250" s="554"/>
      <c r="AR250" s="554"/>
      <c r="AS250" s="474">
        <f t="shared" si="132"/>
        <v>0</v>
      </c>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row>
    <row r="251" spans="1:179" s="15" customFormat="1" ht="19.5" customHeight="1" x14ac:dyDescent="0.25">
      <c r="A251" s="69" t="s">
        <v>741</v>
      </c>
      <c r="B251" s="70"/>
      <c r="C251" s="86"/>
      <c r="D251" s="283"/>
      <c r="E251" s="1684"/>
      <c r="F251" s="1665">
        <f>CEILING('346.981; 344.986'!E41*1000,100)</f>
        <v>0</v>
      </c>
      <c r="G251" s="1665">
        <f t="shared" ref="G251:G271" si="168">F251</f>
        <v>0</v>
      </c>
      <c r="H251" s="97"/>
      <c r="I251" s="211">
        <f t="shared" si="162"/>
        <v>0</v>
      </c>
      <c r="J251" s="438">
        <f t="shared" si="145"/>
        <v>0</v>
      </c>
      <c r="K251" s="214">
        <f t="shared" si="144"/>
        <v>0</v>
      </c>
      <c r="L251" s="429"/>
      <c r="M251" s="156"/>
      <c r="N251" s="98"/>
      <c r="O251" s="98"/>
      <c r="P251" s="96">
        <f t="shared" si="163"/>
        <v>0</v>
      </c>
      <c r="Q251" s="98"/>
      <c r="R251" s="98"/>
      <c r="S251" s="98"/>
      <c r="T251" s="96">
        <f t="shared" si="164"/>
        <v>0</v>
      </c>
      <c r="U251" s="98"/>
      <c r="V251" s="98"/>
      <c r="W251" s="98"/>
      <c r="X251" s="96">
        <f t="shared" si="165"/>
        <v>0</v>
      </c>
      <c r="Y251" s="98"/>
      <c r="Z251" s="98"/>
      <c r="AA251" s="98"/>
      <c r="AB251" s="419">
        <f t="shared" si="166"/>
        <v>0</v>
      </c>
      <c r="AC251" s="16"/>
      <c r="AD251" s="69" t="s">
        <v>741</v>
      </c>
      <c r="AE251" s="70"/>
      <c r="AF251" s="86"/>
      <c r="AG251" s="464">
        <f t="shared" si="167"/>
        <v>0</v>
      </c>
      <c r="AH251" s="554"/>
      <c r="AI251" s="554"/>
      <c r="AJ251" s="554"/>
      <c r="AK251" s="554"/>
      <c r="AL251" s="554"/>
      <c r="AM251" s="554"/>
      <c r="AN251" s="554"/>
      <c r="AO251" s="554"/>
      <c r="AP251" s="554"/>
      <c r="AQ251" s="554"/>
      <c r="AR251" s="554"/>
      <c r="AS251" s="474">
        <f t="shared" si="132"/>
        <v>0</v>
      </c>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row>
    <row r="252" spans="1:179" s="15" customFormat="1" ht="19.5" customHeight="1" x14ac:dyDescent="0.25">
      <c r="A252" s="69" t="s">
        <v>907</v>
      </c>
      <c r="B252" s="70"/>
      <c r="C252" s="86"/>
      <c r="D252" s="283"/>
      <c r="E252" s="1684"/>
      <c r="F252" s="1665">
        <f>CEILING('346.981; 344.986'!E51*1000,100)</f>
        <v>20000</v>
      </c>
      <c r="G252" s="1665">
        <f t="shared" si="168"/>
        <v>20000</v>
      </c>
      <c r="H252" s="97"/>
      <c r="I252" s="211">
        <f t="shared" si="162"/>
        <v>20000</v>
      </c>
      <c r="J252" s="438">
        <f t="shared" si="145"/>
        <v>20000</v>
      </c>
      <c r="K252" s="214">
        <f t="shared" si="144"/>
        <v>0</v>
      </c>
      <c r="L252" s="429"/>
      <c r="M252" s="156"/>
      <c r="N252" s="98"/>
      <c r="O252" s="98"/>
      <c r="P252" s="96">
        <f t="shared" si="163"/>
        <v>0</v>
      </c>
      <c r="Q252" s="98"/>
      <c r="R252" s="98"/>
      <c r="S252" s="98"/>
      <c r="T252" s="96">
        <f t="shared" si="164"/>
        <v>0</v>
      </c>
      <c r="U252" s="98"/>
      <c r="V252" s="98"/>
      <c r="W252" s="98"/>
      <c r="X252" s="96">
        <f t="shared" si="165"/>
        <v>0</v>
      </c>
      <c r="Y252" s="98"/>
      <c r="Z252" s="98"/>
      <c r="AA252" s="98"/>
      <c r="AB252" s="419">
        <f t="shared" si="166"/>
        <v>0</v>
      </c>
      <c r="AC252" s="16"/>
      <c r="AD252" s="69" t="s">
        <v>907</v>
      </c>
      <c r="AE252" s="70"/>
      <c r="AF252" s="86"/>
      <c r="AG252" s="464">
        <f t="shared" si="167"/>
        <v>20000</v>
      </c>
      <c r="AH252" s="554"/>
      <c r="AI252" s="554">
        <v>20000</v>
      </c>
      <c r="AJ252" s="554"/>
      <c r="AK252" s="554"/>
      <c r="AL252" s="554"/>
      <c r="AM252" s="554"/>
      <c r="AN252" s="554"/>
      <c r="AO252" s="554"/>
      <c r="AP252" s="554"/>
      <c r="AQ252" s="554"/>
      <c r="AR252" s="554"/>
      <c r="AS252" s="474">
        <f t="shared" si="132"/>
        <v>0</v>
      </c>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row>
    <row r="253" spans="1:179" s="15" customFormat="1" ht="19.5" customHeight="1" x14ac:dyDescent="0.25">
      <c r="A253" s="69" t="s">
        <v>745</v>
      </c>
      <c r="B253" s="70"/>
      <c r="C253" s="86"/>
      <c r="D253" s="283"/>
      <c r="E253" s="1684"/>
      <c r="F253" s="1665">
        <f>CEILING('346.981; 344.986'!E72*1000,100)</f>
        <v>0</v>
      </c>
      <c r="G253" s="1665">
        <f t="shared" si="168"/>
        <v>0</v>
      </c>
      <c r="H253" s="97"/>
      <c r="I253" s="211">
        <f t="shared" si="162"/>
        <v>0</v>
      </c>
      <c r="J253" s="438">
        <f t="shared" si="145"/>
        <v>0</v>
      </c>
      <c r="K253" s="214">
        <f t="shared" si="144"/>
        <v>0</v>
      </c>
      <c r="L253" s="429"/>
      <c r="M253" s="156"/>
      <c r="N253" s="98"/>
      <c r="O253" s="98"/>
      <c r="P253" s="96">
        <f t="shared" si="163"/>
        <v>0</v>
      </c>
      <c r="Q253" s="98"/>
      <c r="R253" s="98"/>
      <c r="S253" s="98"/>
      <c r="T253" s="96">
        <f t="shared" si="164"/>
        <v>0</v>
      </c>
      <c r="U253" s="98"/>
      <c r="V253" s="98"/>
      <c r="W253" s="98"/>
      <c r="X253" s="96">
        <f t="shared" si="165"/>
        <v>0</v>
      </c>
      <c r="Y253" s="98"/>
      <c r="Z253" s="98"/>
      <c r="AA253" s="98"/>
      <c r="AB253" s="419">
        <f t="shared" si="166"/>
        <v>0</v>
      </c>
      <c r="AC253" s="16"/>
      <c r="AD253" s="69" t="s">
        <v>745</v>
      </c>
      <c r="AE253" s="70"/>
      <c r="AF253" s="86"/>
      <c r="AG253" s="464">
        <f t="shared" si="167"/>
        <v>0</v>
      </c>
      <c r="AH253" s="554"/>
      <c r="AI253" s="554"/>
      <c r="AJ253" s="554"/>
      <c r="AK253" s="554"/>
      <c r="AL253" s="554"/>
      <c r="AM253" s="554"/>
      <c r="AN253" s="554"/>
      <c r="AO253" s="554"/>
      <c r="AP253" s="554"/>
      <c r="AQ253" s="554"/>
      <c r="AR253" s="554"/>
      <c r="AS253" s="474">
        <f t="shared" si="132"/>
        <v>0</v>
      </c>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row>
    <row r="254" spans="1:179" s="15" customFormat="1" ht="19.5" customHeight="1" x14ac:dyDescent="0.25">
      <c r="A254" s="69" t="s">
        <v>747</v>
      </c>
      <c r="B254" s="70"/>
      <c r="C254" s="86"/>
      <c r="D254" s="283"/>
      <c r="E254" s="1684"/>
      <c r="F254" s="1665">
        <f>CEILING('346.981; 344.986'!E90*1000,100)</f>
        <v>0</v>
      </c>
      <c r="G254" s="1665">
        <f t="shared" si="168"/>
        <v>0</v>
      </c>
      <c r="H254" s="97"/>
      <c r="I254" s="211">
        <f t="shared" si="162"/>
        <v>0</v>
      </c>
      <c r="J254" s="438">
        <f t="shared" si="145"/>
        <v>0</v>
      </c>
      <c r="K254" s="214">
        <f t="shared" si="144"/>
        <v>0</v>
      </c>
      <c r="L254" s="429"/>
      <c r="M254" s="156"/>
      <c r="N254" s="98"/>
      <c r="O254" s="98"/>
      <c r="P254" s="96">
        <f t="shared" si="163"/>
        <v>0</v>
      </c>
      <c r="Q254" s="98"/>
      <c r="R254" s="98"/>
      <c r="S254" s="98"/>
      <c r="T254" s="96">
        <f t="shared" si="164"/>
        <v>0</v>
      </c>
      <c r="U254" s="98"/>
      <c r="V254" s="98"/>
      <c r="W254" s="98"/>
      <c r="X254" s="96">
        <f t="shared" si="165"/>
        <v>0</v>
      </c>
      <c r="Y254" s="98"/>
      <c r="Z254" s="98"/>
      <c r="AA254" s="98"/>
      <c r="AB254" s="419">
        <f t="shared" si="166"/>
        <v>0</v>
      </c>
      <c r="AC254" s="16"/>
      <c r="AD254" s="69" t="s">
        <v>747</v>
      </c>
      <c r="AE254" s="70"/>
      <c r="AF254" s="86"/>
      <c r="AG254" s="464">
        <f t="shared" si="167"/>
        <v>0</v>
      </c>
      <c r="AH254" s="554"/>
      <c r="AI254" s="554"/>
      <c r="AJ254" s="554"/>
      <c r="AK254" s="554"/>
      <c r="AL254" s="554"/>
      <c r="AM254" s="554"/>
      <c r="AN254" s="554"/>
      <c r="AO254" s="554"/>
      <c r="AP254" s="554"/>
      <c r="AQ254" s="554"/>
      <c r="AR254" s="554"/>
      <c r="AS254" s="474">
        <f t="shared" si="132"/>
        <v>0</v>
      </c>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c r="FV254" s="16"/>
      <c r="FW254" s="16"/>
    </row>
    <row r="255" spans="1:179" s="15" customFormat="1" ht="49.5" customHeight="1" x14ac:dyDescent="0.25">
      <c r="A255" s="69" t="s">
        <v>866</v>
      </c>
      <c r="B255" s="70"/>
      <c r="C255" s="86"/>
      <c r="D255" s="283"/>
      <c r="E255" s="1684"/>
      <c r="F255" s="1665">
        <f>CEILING('346.981; 344.986'!E122*1000,100)</f>
        <v>0</v>
      </c>
      <c r="G255" s="1665">
        <f t="shared" si="168"/>
        <v>0</v>
      </c>
      <c r="H255" s="97"/>
      <c r="I255" s="211">
        <f t="shared" si="162"/>
        <v>0</v>
      </c>
      <c r="J255" s="438">
        <f t="shared" si="145"/>
        <v>0</v>
      </c>
      <c r="K255" s="214">
        <f t="shared" si="144"/>
        <v>0</v>
      </c>
      <c r="L255" s="429"/>
      <c r="M255" s="156"/>
      <c r="N255" s="98"/>
      <c r="O255" s="98"/>
      <c r="P255" s="96">
        <f t="shared" si="163"/>
        <v>0</v>
      </c>
      <c r="Q255" s="98"/>
      <c r="R255" s="98"/>
      <c r="S255" s="98"/>
      <c r="T255" s="96">
        <f t="shared" si="164"/>
        <v>0</v>
      </c>
      <c r="U255" s="98"/>
      <c r="V255" s="98"/>
      <c r="W255" s="98"/>
      <c r="X255" s="96">
        <f t="shared" si="165"/>
        <v>0</v>
      </c>
      <c r="Y255" s="98"/>
      <c r="Z255" s="98"/>
      <c r="AA255" s="98"/>
      <c r="AB255" s="419">
        <f t="shared" si="166"/>
        <v>0</v>
      </c>
      <c r="AC255" s="16"/>
      <c r="AD255" s="69" t="s">
        <v>866</v>
      </c>
      <c r="AE255" s="70"/>
      <c r="AF255" s="86"/>
      <c r="AG255" s="464">
        <f t="shared" si="167"/>
        <v>0</v>
      </c>
      <c r="AH255" s="554"/>
      <c r="AI255" s="554"/>
      <c r="AJ255" s="554"/>
      <c r="AK255" s="554"/>
      <c r="AL255" s="554"/>
      <c r="AM255" s="554"/>
      <c r="AN255" s="554"/>
      <c r="AO255" s="554"/>
      <c r="AP255" s="554"/>
      <c r="AQ255" s="554"/>
      <c r="AR255" s="554"/>
      <c r="AS255" s="474">
        <f t="shared" si="132"/>
        <v>0</v>
      </c>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row>
    <row r="256" spans="1:179" s="15" customFormat="1" ht="21" customHeight="1" x14ac:dyDescent="0.25">
      <c r="A256" s="69" t="s">
        <v>865</v>
      </c>
      <c r="B256" s="70"/>
      <c r="C256" s="86"/>
      <c r="D256" s="283"/>
      <c r="E256" s="1684"/>
      <c r="F256" s="1665">
        <f>CEILING('346.981; 344.986'!E137*1000,100)</f>
        <v>0</v>
      </c>
      <c r="G256" s="1665">
        <f t="shared" si="168"/>
        <v>0</v>
      </c>
      <c r="H256" s="97"/>
      <c r="I256" s="211">
        <f t="shared" si="162"/>
        <v>0</v>
      </c>
      <c r="J256" s="438">
        <f t="shared" si="145"/>
        <v>0</v>
      </c>
      <c r="K256" s="214">
        <f t="shared" si="144"/>
        <v>0</v>
      </c>
      <c r="L256" s="429"/>
      <c r="M256" s="156"/>
      <c r="N256" s="98"/>
      <c r="O256" s="98"/>
      <c r="P256" s="96">
        <f t="shared" si="163"/>
        <v>0</v>
      </c>
      <c r="Q256" s="98"/>
      <c r="R256" s="98"/>
      <c r="S256" s="98"/>
      <c r="T256" s="96">
        <f t="shared" si="164"/>
        <v>0</v>
      </c>
      <c r="U256" s="98"/>
      <c r="V256" s="98"/>
      <c r="W256" s="98"/>
      <c r="X256" s="96">
        <f t="shared" si="165"/>
        <v>0</v>
      </c>
      <c r="Y256" s="98"/>
      <c r="Z256" s="98"/>
      <c r="AA256" s="98"/>
      <c r="AB256" s="419">
        <f t="shared" si="166"/>
        <v>0</v>
      </c>
      <c r="AC256" s="16"/>
      <c r="AD256" s="69" t="s">
        <v>865</v>
      </c>
      <c r="AE256" s="70"/>
      <c r="AF256" s="86"/>
      <c r="AG256" s="464">
        <f t="shared" si="167"/>
        <v>0</v>
      </c>
      <c r="AH256" s="554"/>
      <c r="AI256" s="554"/>
      <c r="AJ256" s="554"/>
      <c r="AK256" s="554"/>
      <c r="AL256" s="554"/>
      <c r="AM256" s="554"/>
      <c r="AN256" s="554"/>
      <c r="AO256" s="554"/>
      <c r="AP256" s="554"/>
      <c r="AQ256" s="554"/>
      <c r="AR256" s="554"/>
      <c r="AS256" s="474">
        <f t="shared" si="132"/>
        <v>0</v>
      </c>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row>
    <row r="257" spans="1:179" s="15" customFormat="1" ht="19.5" customHeight="1" x14ac:dyDescent="0.25">
      <c r="A257" s="69" t="s">
        <v>755</v>
      </c>
      <c r="B257" s="70"/>
      <c r="C257" s="86"/>
      <c r="D257" s="283"/>
      <c r="E257" s="1684"/>
      <c r="F257" s="1665">
        <f>CEILING('346.981; 344.986'!E153*1000,100)</f>
        <v>0</v>
      </c>
      <c r="G257" s="1665">
        <f t="shared" si="168"/>
        <v>0</v>
      </c>
      <c r="H257" s="97"/>
      <c r="I257" s="211">
        <f t="shared" si="162"/>
        <v>0</v>
      </c>
      <c r="J257" s="438">
        <f t="shared" si="145"/>
        <v>0</v>
      </c>
      <c r="K257" s="214">
        <f t="shared" si="144"/>
        <v>0</v>
      </c>
      <c r="L257" s="429"/>
      <c r="M257" s="156"/>
      <c r="N257" s="98"/>
      <c r="O257" s="98"/>
      <c r="P257" s="96">
        <f t="shared" si="163"/>
        <v>0</v>
      </c>
      <c r="Q257" s="98"/>
      <c r="R257" s="98"/>
      <c r="S257" s="98"/>
      <c r="T257" s="96">
        <f t="shared" si="164"/>
        <v>0</v>
      </c>
      <c r="U257" s="98"/>
      <c r="V257" s="98"/>
      <c r="W257" s="98"/>
      <c r="X257" s="96">
        <f t="shared" si="165"/>
        <v>0</v>
      </c>
      <c r="Y257" s="98"/>
      <c r="Z257" s="98"/>
      <c r="AA257" s="98"/>
      <c r="AB257" s="419">
        <f t="shared" si="166"/>
        <v>0</v>
      </c>
      <c r="AC257" s="16"/>
      <c r="AD257" s="69" t="s">
        <v>755</v>
      </c>
      <c r="AE257" s="70"/>
      <c r="AF257" s="86"/>
      <c r="AG257" s="464">
        <f t="shared" si="167"/>
        <v>0</v>
      </c>
      <c r="AH257" s="554"/>
      <c r="AI257" s="554"/>
      <c r="AJ257" s="554"/>
      <c r="AK257" s="554"/>
      <c r="AL257" s="554"/>
      <c r="AM257" s="554"/>
      <c r="AN257" s="554"/>
      <c r="AO257" s="554"/>
      <c r="AP257" s="554"/>
      <c r="AQ257" s="554"/>
      <c r="AR257" s="554"/>
      <c r="AS257" s="474">
        <f t="shared" si="132"/>
        <v>0</v>
      </c>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row>
    <row r="258" spans="1:179" s="15" customFormat="1" ht="18.75" customHeight="1" x14ac:dyDescent="0.25">
      <c r="A258" s="69" t="s">
        <v>761</v>
      </c>
      <c r="B258" s="70"/>
      <c r="C258" s="86"/>
      <c r="D258" s="283"/>
      <c r="E258" s="1684"/>
      <c r="F258" s="1665"/>
      <c r="G258" s="1665">
        <f>F258</f>
        <v>0</v>
      </c>
      <c r="H258" s="97"/>
      <c r="I258" s="211">
        <f t="shared" si="162"/>
        <v>0</v>
      </c>
      <c r="J258" s="438">
        <f t="shared" si="145"/>
        <v>0</v>
      </c>
      <c r="K258" s="214">
        <f t="shared" si="144"/>
        <v>0</v>
      </c>
      <c r="L258" s="429"/>
      <c r="M258" s="156"/>
      <c r="N258" s="98"/>
      <c r="O258" s="98"/>
      <c r="P258" s="96">
        <f t="shared" si="163"/>
        <v>0</v>
      </c>
      <c r="Q258" s="98"/>
      <c r="R258" s="98"/>
      <c r="S258" s="98"/>
      <c r="T258" s="96">
        <f t="shared" si="164"/>
        <v>0</v>
      </c>
      <c r="U258" s="98"/>
      <c r="V258" s="98"/>
      <c r="W258" s="98"/>
      <c r="X258" s="96">
        <f t="shared" si="165"/>
        <v>0</v>
      </c>
      <c r="Y258" s="98"/>
      <c r="Z258" s="98"/>
      <c r="AA258" s="98"/>
      <c r="AB258" s="419">
        <f t="shared" si="166"/>
        <v>0</v>
      </c>
      <c r="AC258" s="16"/>
      <c r="AD258" s="264" t="str">
        <f>A258</f>
        <v>Ткани</v>
      </c>
      <c r="AE258" s="70"/>
      <c r="AF258" s="86"/>
      <c r="AG258" s="464">
        <f t="shared" si="167"/>
        <v>0</v>
      </c>
      <c r="AH258" s="554"/>
      <c r="AI258" s="554"/>
      <c r="AJ258" s="554"/>
      <c r="AK258" s="554"/>
      <c r="AL258" s="554"/>
      <c r="AM258" s="554"/>
      <c r="AN258" s="554"/>
      <c r="AO258" s="554"/>
      <c r="AP258" s="554"/>
      <c r="AQ258" s="554"/>
      <c r="AR258" s="554"/>
      <c r="AS258" s="474">
        <f t="shared" si="132"/>
        <v>0</v>
      </c>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row>
    <row r="259" spans="1:179" s="15" customFormat="1" ht="18.75" customHeight="1" x14ac:dyDescent="0.25">
      <c r="A259" s="264" t="s">
        <v>1161</v>
      </c>
      <c r="B259" s="70"/>
      <c r="C259" s="86"/>
      <c r="D259" s="283"/>
      <c r="E259" s="1684"/>
      <c r="F259" s="1665">
        <f>CEILING('346.981; 344.986'!E203*1000,100)</f>
        <v>61100</v>
      </c>
      <c r="G259" s="1665">
        <f t="shared" si="168"/>
        <v>61100</v>
      </c>
      <c r="H259" s="97"/>
      <c r="I259" s="211">
        <f t="shared" si="162"/>
        <v>61100</v>
      </c>
      <c r="J259" s="438">
        <f t="shared" si="145"/>
        <v>61100</v>
      </c>
      <c r="K259" s="214">
        <f t="shared" si="144"/>
        <v>0</v>
      </c>
      <c r="L259" s="429"/>
      <c r="M259" s="156"/>
      <c r="N259" s="98"/>
      <c r="O259" s="98"/>
      <c r="P259" s="96">
        <f t="shared" si="163"/>
        <v>0</v>
      </c>
      <c r="Q259" s="98"/>
      <c r="R259" s="98"/>
      <c r="S259" s="98"/>
      <c r="T259" s="96">
        <f t="shared" si="164"/>
        <v>0</v>
      </c>
      <c r="U259" s="98"/>
      <c r="V259" s="98"/>
      <c r="W259" s="98"/>
      <c r="X259" s="96">
        <f t="shared" si="165"/>
        <v>0</v>
      </c>
      <c r="Y259" s="98"/>
      <c r="Z259" s="98"/>
      <c r="AA259" s="98"/>
      <c r="AB259" s="419">
        <f t="shared" si="166"/>
        <v>0</v>
      </c>
      <c r="AC259" s="16"/>
      <c r="AD259" s="69" t="str">
        <f>A259</f>
        <v>ГОР.КММ</v>
      </c>
      <c r="AE259" s="70"/>
      <c r="AF259" s="86"/>
      <c r="AG259" s="464">
        <f t="shared" si="167"/>
        <v>61100</v>
      </c>
      <c r="AH259" s="98">
        <v>18300</v>
      </c>
      <c r="AI259" s="98">
        <v>9400</v>
      </c>
      <c r="AJ259" s="98">
        <v>1500</v>
      </c>
      <c r="AK259" s="98" t="s">
        <v>43</v>
      </c>
      <c r="AL259" s="98" t="s">
        <v>43</v>
      </c>
      <c r="AM259" s="98" t="s">
        <v>43</v>
      </c>
      <c r="AN259" s="98">
        <v>23400</v>
      </c>
      <c r="AO259" s="98">
        <v>3100</v>
      </c>
      <c r="AP259" s="98">
        <v>3400</v>
      </c>
      <c r="AQ259" s="98">
        <v>2000</v>
      </c>
      <c r="AR259" s="98" t="s">
        <v>43</v>
      </c>
      <c r="AS259" s="474" t="s">
        <v>43</v>
      </c>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row>
    <row r="260" spans="1:179" s="15" customFormat="1" ht="18.75" customHeight="1" x14ac:dyDescent="0.25">
      <c r="A260" s="69"/>
      <c r="B260" s="70"/>
      <c r="C260" s="86"/>
      <c r="D260" s="283"/>
      <c r="E260" s="1684"/>
      <c r="F260" s="1664"/>
      <c r="G260" s="1665">
        <f t="shared" si="168"/>
        <v>0</v>
      </c>
      <c r="H260" s="97"/>
      <c r="I260" s="211">
        <f t="shared" si="162"/>
        <v>0</v>
      </c>
      <c r="J260" s="438">
        <f t="shared" si="145"/>
        <v>0</v>
      </c>
      <c r="K260" s="214">
        <f t="shared" si="144"/>
        <v>0</v>
      </c>
      <c r="L260" s="429"/>
      <c r="M260" s="156"/>
      <c r="N260" s="98"/>
      <c r="O260" s="98"/>
      <c r="P260" s="96">
        <f t="shared" si="163"/>
        <v>0</v>
      </c>
      <c r="Q260" s="98"/>
      <c r="R260" s="98"/>
      <c r="S260" s="98"/>
      <c r="T260" s="96">
        <f t="shared" si="164"/>
        <v>0</v>
      </c>
      <c r="U260" s="98"/>
      <c r="V260" s="98"/>
      <c r="W260" s="98"/>
      <c r="X260" s="96">
        <f t="shared" si="165"/>
        <v>0</v>
      </c>
      <c r="Y260" s="98"/>
      <c r="Z260" s="98"/>
      <c r="AA260" s="98"/>
      <c r="AB260" s="419">
        <f t="shared" si="166"/>
        <v>0</v>
      </c>
      <c r="AC260" s="16"/>
      <c r="AD260" s="69"/>
      <c r="AE260" s="70"/>
      <c r="AF260" s="86"/>
      <c r="AG260" s="464">
        <f t="shared" si="167"/>
        <v>0</v>
      </c>
      <c r="AH260" s="98" t="s">
        <v>43</v>
      </c>
      <c r="AI260" s="98" t="s">
        <v>43</v>
      </c>
      <c r="AJ260" s="98" t="s">
        <v>43</v>
      </c>
      <c r="AK260" s="98" t="s">
        <v>43</v>
      </c>
      <c r="AL260" s="98" t="s">
        <v>43</v>
      </c>
      <c r="AM260" s="98" t="s">
        <v>43</v>
      </c>
      <c r="AN260" s="98" t="s">
        <v>43</v>
      </c>
      <c r="AO260" s="98" t="s">
        <v>43</v>
      </c>
      <c r="AP260" s="98" t="s">
        <v>43</v>
      </c>
      <c r="AQ260" s="98" t="s">
        <v>43</v>
      </c>
      <c r="AR260" s="98" t="s">
        <v>43</v>
      </c>
      <c r="AS260" s="474" t="s">
        <v>43</v>
      </c>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row>
    <row r="261" spans="1:179" s="15" customFormat="1" ht="18.75" customHeight="1" x14ac:dyDescent="0.25">
      <c r="A261" s="69"/>
      <c r="B261" s="70"/>
      <c r="C261" s="86"/>
      <c r="D261" s="283"/>
      <c r="E261" s="1684"/>
      <c r="F261" s="1664"/>
      <c r="G261" s="1665">
        <f t="shared" si="168"/>
        <v>0</v>
      </c>
      <c r="H261" s="97"/>
      <c r="I261" s="211">
        <f t="shared" si="162"/>
        <v>0</v>
      </c>
      <c r="J261" s="438">
        <f t="shared" si="145"/>
        <v>0</v>
      </c>
      <c r="K261" s="214">
        <f t="shared" si="144"/>
        <v>0</v>
      </c>
      <c r="L261" s="429"/>
      <c r="M261" s="156"/>
      <c r="N261" s="98"/>
      <c r="O261" s="98"/>
      <c r="P261" s="96">
        <f t="shared" si="163"/>
        <v>0</v>
      </c>
      <c r="Q261" s="98"/>
      <c r="R261" s="98"/>
      <c r="S261" s="98"/>
      <c r="T261" s="96">
        <f t="shared" si="164"/>
        <v>0</v>
      </c>
      <c r="U261" s="98"/>
      <c r="V261" s="98"/>
      <c r="W261" s="98"/>
      <c r="X261" s="96">
        <f t="shared" si="165"/>
        <v>0</v>
      </c>
      <c r="Y261" s="98"/>
      <c r="Z261" s="98"/>
      <c r="AA261" s="98"/>
      <c r="AB261" s="419">
        <f t="shared" si="166"/>
        <v>0</v>
      </c>
      <c r="AC261" s="16"/>
      <c r="AD261" s="69"/>
      <c r="AE261" s="70"/>
      <c r="AF261" s="86"/>
      <c r="AG261" s="464">
        <f t="shared" si="167"/>
        <v>0</v>
      </c>
      <c r="AH261" s="98" t="s">
        <v>43</v>
      </c>
      <c r="AI261" s="98" t="s">
        <v>43</v>
      </c>
      <c r="AJ261" s="98" t="s">
        <v>43</v>
      </c>
      <c r="AK261" s="98" t="s">
        <v>43</v>
      </c>
      <c r="AL261" s="98" t="s">
        <v>43</v>
      </c>
      <c r="AM261" s="98" t="s">
        <v>43</v>
      </c>
      <c r="AN261" s="98" t="s">
        <v>43</v>
      </c>
      <c r="AO261" s="98" t="s">
        <v>43</v>
      </c>
      <c r="AP261" s="98" t="s">
        <v>43</v>
      </c>
      <c r="AQ261" s="98" t="s">
        <v>43</v>
      </c>
      <c r="AR261" s="98" t="s">
        <v>43</v>
      </c>
      <c r="AS261" s="474" t="s">
        <v>43</v>
      </c>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row>
    <row r="262" spans="1:179" s="15" customFormat="1" ht="18.75" customHeight="1" x14ac:dyDescent="0.25">
      <c r="A262" s="69"/>
      <c r="B262" s="70"/>
      <c r="C262" s="86"/>
      <c r="D262" s="283"/>
      <c r="E262" s="1684"/>
      <c r="F262" s="1664"/>
      <c r="G262" s="1665">
        <f t="shared" si="168"/>
        <v>0</v>
      </c>
      <c r="H262" s="97"/>
      <c r="I262" s="211">
        <f t="shared" si="162"/>
        <v>0</v>
      </c>
      <c r="J262" s="438">
        <f t="shared" si="145"/>
        <v>0</v>
      </c>
      <c r="K262" s="214">
        <f t="shared" si="144"/>
        <v>0</v>
      </c>
      <c r="L262" s="429"/>
      <c r="M262" s="156"/>
      <c r="N262" s="98"/>
      <c r="O262" s="98"/>
      <c r="P262" s="96">
        <f t="shared" si="163"/>
        <v>0</v>
      </c>
      <c r="Q262" s="98"/>
      <c r="R262" s="98"/>
      <c r="S262" s="98"/>
      <c r="T262" s="96">
        <f t="shared" si="164"/>
        <v>0</v>
      </c>
      <c r="U262" s="98"/>
      <c r="V262" s="98"/>
      <c r="W262" s="98"/>
      <c r="X262" s="96">
        <f t="shared" si="165"/>
        <v>0</v>
      </c>
      <c r="Y262" s="98"/>
      <c r="Z262" s="98"/>
      <c r="AA262" s="98"/>
      <c r="AB262" s="419">
        <f t="shared" si="166"/>
        <v>0</v>
      </c>
      <c r="AC262" s="16"/>
      <c r="AD262" s="69"/>
      <c r="AE262" s="70"/>
      <c r="AF262" s="86"/>
      <c r="AG262" s="464">
        <f t="shared" si="167"/>
        <v>0</v>
      </c>
      <c r="AH262" s="98" t="s">
        <v>43</v>
      </c>
      <c r="AI262" s="98" t="s">
        <v>43</v>
      </c>
      <c r="AJ262" s="98" t="s">
        <v>43</v>
      </c>
      <c r="AK262" s="98" t="s">
        <v>43</v>
      </c>
      <c r="AL262" s="98" t="s">
        <v>43</v>
      </c>
      <c r="AM262" s="98" t="s">
        <v>43</v>
      </c>
      <c r="AN262" s="98" t="s">
        <v>43</v>
      </c>
      <c r="AO262" s="98" t="s">
        <v>43</v>
      </c>
      <c r="AP262" s="98" t="s">
        <v>43</v>
      </c>
      <c r="AQ262" s="98" t="s">
        <v>43</v>
      </c>
      <c r="AR262" s="98" t="s">
        <v>43</v>
      </c>
      <c r="AS262" s="474" t="s">
        <v>43</v>
      </c>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c r="FD262" s="16"/>
      <c r="FE262" s="16"/>
      <c r="FF262" s="16"/>
      <c r="FG262" s="16"/>
      <c r="FH262" s="16"/>
      <c r="FI262" s="16"/>
      <c r="FJ262" s="16"/>
      <c r="FK262" s="16"/>
      <c r="FL262" s="16"/>
      <c r="FM262" s="16"/>
      <c r="FN262" s="16"/>
      <c r="FO262" s="16"/>
      <c r="FP262" s="16"/>
      <c r="FQ262" s="16"/>
      <c r="FR262" s="16"/>
      <c r="FS262" s="16"/>
      <c r="FT262" s="16"/>
      <c r="FU262" s="16"/>
      <c r="FV262" s="16"/>
      <c r="FW262" s="16"/>
    </row>
    <row r="263" spans="1:179" s="15" customFormat="1" ht="18.75" customHeight="1" x14ac:dyDescent="0.25">
      <c r="A263" s="69"/>
      <c r="B263" s="70"/>
      <c r="C263" s="86"/>
      <c r="D263" s="283"/>
      <c r="E263" s="1684"/>
      <c r="F263" s="1664"/>
      <c r="G263" s="1665">
        <f t="shared" si="168"/>
        <v>0</v>
      </c>
      <c r="H263" s="97"/>
      <c r="I263" s="211">
        <f t="shared" si="162"/>
        <v>0</v>
      </c>
      <c r="J263" s="438">
        <f t="shared" si="145"/>
        <v>0</v>
      </c>
      <c r="K263" s="214">
        <f t="shared" si="144"/>
        <v>0</v>
      </c>
      <c r="L263" s="429"/>
      <c r="M263" s="156"/>
      <c r="N263" s="98"/>
      <c r="O263" s="98"/>
      <c r="P263" s="96">
        <f t="shared" si="163"/>
        <v>0</v>
      </c>
      <c r="Q263" s="98"/>
      <c r="R263" s="98"/>
      <c r="S263" s="98"/>
      <c r="T263" s="96">
        <f t="shared" si="164"/>
        <v>0</v>
      </c>
      <c r="U263" s="98"/>
      <c r="V263" s="98"/>
      <c r="W263" s="98"/>
      <c r="X263" s="96">
        <f t="shared" si="165"/>
        <v>0</v>
      </c>
      <c r="Y263" s="98"/>
      <c r="Z263" s="98"/>
      <c r="AA263" s="98"/>
      <c r="AB263" s="419">
        <f t="shared" si="166"/>
        <v>0</v>
      </c>
      <c r="AC263" s="16"/>
      <c r="AD263" s="69"/>
      <c r="AE263" s="70"/>
      <c r="AF263" s="86"/>
      <c r="AG263" s="464">
        <f t="shared" si="167"/>
        <v>0</v>
      </c>
      <c r="AH263" s="98" t="s">
        <v>43</v>
      </c>
      <c r="AI263" s="98" t="s">
        <v>43</v>
      </c>
      <c r="AJ263" s="98" t="s">
        <v>43</v>
      </c>
      <c r="AK263" s="98" t="s">
        <v>43</v>
      </c>
      <c r="AL263" s="98" t="s">
        <v>43</v>
      </c>
      <c r="AM263" s="98" t="s">
        <v>43</v>
      </c>
      <c r="AN263" s="98" t="s">
        <v>43</v>
      </c>
      <c r="AO263" s="98" t="s">
        <v>43</v>
      </c>
      <c r="AP263" s="98" t="s">
        <v>43</v>
      </c>
      <c r="AQ263" s="98" t="s">
        <v>43</v>
      </c>
      <c r="AR263" s="98" t="s">
        <v>43</v>
      </c>
      <c r="AS263" s="474" t="s">
        <v>43</v>
      </c>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c r="FD263" s="16"/>
      <c r="FE263" s="16"/>
      <c r="FF263" s="16"/>
      <c r="FG263" s="16"/>
      <c r="FH263" s="16"/>
      <c r="FI263" s="16"/>
      <c r="FJ263" s="16"/>
      <c r="FK263" s="16"/>
      <c r="FL263" s="16"/>
      <c r="FM263" s="16"/>
      <c r="FN263" s="16"/>
      <c r="FO263" s="16"/>
      <c r="FP263" s="16"/>
      <c r="FQ263" s="16"/>
      <c r="FR263" s="16"/>
      <c r="FS263" s="16"/>
      <c r="FT263" s="16"/>
      <c r="FU263" s="16"/>
      <c r="FV263" s="16"/>
      <c r="FW263" s="16"/>
    </row>
    <row r="264" spans="1:179" s="15" customFormat="1" ht="18.75" customHeight="1" x14ac:dyDescent="0.25">
      <c r="A264" s="69"/>
      <c r="B264" s="70"/>
      <c r="C264" s="86"/>
      <c r="D264" s="283"/>
      <c r="E264" s="1684"/>
      <c r="F264" s="1664"/>
      <c r="G264" s="1665">
        <f t="shared" si="168"/>
        <v>0</v>
      </c>
      <c r="H264" s="97"/>
      <c r="I264" s="211">
        <f t="shared" si="162"/>
        <v>0</v>
      </c>
      <c r="J264" s="438">
        <f t="shared" si="145"/>
        <v>0</v>
      </c>
      <c r="K264" s="214">
        <f t="shared" si="144"/>
        <v>0</v>
      </c>
      <c r="L264" s="429"/>
      <c r="M264" s="156"/>
      <c r="N264" s="98"/>
      <c r="O264" s="98"/>
      <c r="P264" s="96">
        <f t="shared" si="163"/>
        <v>0</v>
      </c>
      <c r="Q264" s="98"/>
      <c r="R264" s="98"/>
      <c r="S264" s="98"/>
      <c r="T264" s="96">
        <f t="shared" si="164"/>
        <v>0</v>
      </c>
      <c r="U264" s="98"/>
      <c r="V264" s="98"/>
      <c r="W264" s="98"/>
      <c r="X264" s="96">
        <f t="shared" si="165"/>
        <v>0</v>
      </c>
      <c r="Y264" s="98"/>
      <c r="Z264" s="98"/>
      <c r="AA264" s="98"/>
      <c r="AB264" s="419">
        <f t="shared" si="166"/>
        <v>0</v>
      </c>
      <c r="AC264" s="16"/>
      <c r="AD264" s="69"/>
      <c r="AE264" s="70"/>
      <c r="AF264" s="86"/>
      <c r="AG264" s="464">
        <f t="shared" si="167"/>
        <v>0</v>
      </c>
      <c r="AH264" s="98" t="s">
        <v>43</v>
      </c>
      <c r="AI264" s="98" t="s">
        <v>43</v>
      </c>
      <c r="AJ264" s="98" t="s">
        <v>43</v>
      </c>
      <c r="AK264" s="98" t="s">
        <v>43</v>
      </c>
      <c r="AL264" s="98" t="s">
        <v>43</v>
      </c>
      <c r="AM264" s="98" t="s">
        <v>43</v>
      </c>
      <c r="AN264" s="98" t="s">
        <v>43</v>
      </c>
      <c r="AO264" s="98" t="s">
        <v>43</v>
      </c>
      <c r="AP264" s="98" t="s">
        <v>43</v>
      </c>
      <c r="AQ264" s="98" t="s">
        <v>43</v>
      </c>
      <c r="AR264" s="98" t="s">
        <v>43</v>
      </c>
      <c r="AS264" s="474" t="s">
        <v>43</v>
      </c>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c r="FM264" s="16"/>
      <c r="FN264" s="16"/>
      <c r="FO264" s="16"/>
      <c r="FP264" s="16"/>
      <c r="FQ264" s="16"/>
      <c r="FR264" s="16"/>
      <c r="FS264" s="16"/>
      <c r="FT264" s="16"/>
      <c r="FU264" s="16"/>
      <c r="FV264" s="16"/>
      <c r="FW264" s="16"/>
    </row>
    <row r="265" spans="1:179" s="15" customFormat="1" ht="63" x14ac:dyDescent="0.25">
      <c r="A265" s="540" t="s">
        <v>1003</v>
      </c>
      <c r="B265" s="53">
        <v>344</v>
      </c>
      <c r="C265" s="53">
        <v>986</v>
      </c>
      <c r="D265" s="547" t="s">
        <v>1804</v>
      </c>
      <c r="E265" s="1661">
        <f>SUM(E266:E270)</f>
        <v>0</v>
      </c>
      <c r="F265" s="1638">
        <f>SUM(F266:F270)</f>
        <v>526000</v>
      </c>
      <c r="G265" s="1638">
        <f>SUM(G266:G270)</f>
        <v>526000</v>
      </c>
      <c r="H265" s="20">
        <f>SUM(H266:H270)</f>
        <v>0</v>
      </c>
      <c r="I265" s="291">
        <f>SUM(I266:I270)</f>
        <v>526000</v>
      </c>
      <c r="J265" s="541">
        <f t="shared" si="145"/>
        <v>526000</v>
      </c>
      <c r="K265" s="502">
        <f t="shared" si="144"/>
        <v>0</v>
      </c>
      <c r="L265" s="502">
        <f>SUM(L266:L270)</f>
        <v>0</v>
      </c>
      <c r="M265" s="503">
        <f t="shared" ref="M265" si="169">SUM(M266:M270)</f>
        <v>0</v>
      </c>
      <c r="N265" s="504">
        <f t="shared" ref="N265" si="170">SUM(N266:N270)</f>
        <v>0</v>
      </c>
      <c r="O265" s="504">
        <f t="shared" ref="O265" si="171">SUM(O266:O270)</f>
        <v>0</v>
      </c>
      <c r="P265" s="504">
        <f t="shared" ref="P265" si="172">SUM(P266:P270)</f>
        <v>0</v>
      </c>
      <c r="Q265" s="504">
        <f t="shared" ref="Q265" si="173">SUM(Q266:Q270)</f>
        <v>0</v>
      </c>
      <c r="R265" s="504">
        <f t="shared" ref="R265" si="174">SUM(R266:R270)</f>
        <v>0</v>
      </c>
      <c r="S265" s="504">
        <f t="shared" ref="S265" si="175">SUM(S266:S270)</f>
        <v>0</v>
      </c>
      <c r="T265" s="504">
        <f t="shared" ref="T265" si="176">SUM(T266:T270)</f>
        <v>0</v>
      </c>
      <c r="U265" s="504">
        <f t="shared" ref="U265" si="177">SUM(U266:U270)</f>
        <v>0</v>
      </c>
      <c r="V265" s="504">
        <f t="shared" ref="V265" si="178">SUM(V266:V270)</f>
        <v>0</v>
      </c>
      <c r="W265" s="504">
        <f t="shared" ref="W265" si="179">SUM(W266:W270)</f>
        <v>0</v>
      </c>
      <c r="X265" s="504">
        <f t="shared" ref="X265" si="180">SUM(X266:X270)</f>
        <v>0</v>
      </c>
      <c r="Y265" s="504">
        <f t="shared" ref="Y265" si="181">SUM(Y266:Y270)</f>
        <v>0</v>
      </c>
      <c r="Z265" s="504">
        <f t="shared" ref="Z265" si="182">SUM(Z266:Z270)</f>
        <v>0</v>
      </c>
      <c r="AA265" s="504">
        <f t="shared" ref="AA265" si="183">SUM(AA266:AA270)</f>
        <v>0</v>
      </c>
      <c r="AB265" s="505">
        <f t="shared" ref="AB265" si="184">SUM(AB266:AB270)</f>
        <v>0</v>
      </c>
      <c r="AC265" s="16"/>
      <c r="AD265" s="497" t="s">
        <v>1003</v>
      </c>
      <c r="AE265" s="498">
        <v>344</v>
      </c>
      <c r="AF265" s="498">
        <v>986</v>
      </c>
      <c r="AG265" s="1641">
        <f>SUM(AG266:AG271)</f>
        <v>526000</v>
      </c>
      <c r="AH265" s="504">
        <f t="shared" ref="AH265:AS265" si="185">SUM(AH266:AH271)</f>
        <v>0</v>
      </c>
      <c r="AI265" s="504">
        <f t="shared" si="185"/>
        <v>70000</v>
      </c>
      <c r="AJ265" s="504">
        <f t="shared" si="185"/>
        <v>49000</v>
      </c>
      <c r="AK265" s="504">
        <f t="shared" si="185"/>
        <v>100000</v>
      </c>
      <c r="AL265" s="504">
        <f t="shared" si="185"/>
        <v>60000</v>
      </c>
      <c r="AM265" s="504">
        <f t="shared" si="185"/>
        <v>50000</v>
      </c>
      <c r="AN265" s="504">
        <f t="shared" si="185"/>
        <v>50000</v>
      </c>
      <c r="AO265" s="504">
        <f t="shared" si="185"/>
        <v>100000</v>
      </c>
      <c r="AP265" s="504">
        <f t="shared" si="185"/>
        <v>47000</v>
      </c>
      <c r="AQ265" s="504">
        <f t="shared" si="185"/>
        <v>0</v>
      </c>
      <c r="AR265" s="504">
        <f t="shared" si="185"/>
        <v>0</v>
      </c>
      <c r="AS265" s="506">
        <f t="shared" si="185"/>
        <v>0</v>
      </c>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c r="FD265" s="16"/>
      <c r="FE265" s="16"/>
      <c r="FF265" s="16"/>
      <c r="FG265" s="16"/>
      <c r="FH265" s="16"/>
      <c r="FI265" s="16"/>
      <c r="FJ265" s="16"/>
      <c r="FK265" s="16"/>
      <c r="FL265" s="16"/>
      <c r="FM265" s="16"/>
      <c r="FN265" s="16"/>
      <c r="FO265" s="16"/>
      <c r="FP265" s="16"/>
      <c r="FQ265" s="16"/>
      <c r="FR265" s="16"/>
      <c r="FS265" s="16"/>
      <c r="FT265" s="16"/>
      <c r="FU265" s="16"/>
      <c r="FV265" s="16"/>
      <c r="FW265" s="16"/>
    </row>
    <row r="266" spans="1:179" s="15" customFormat="1" ht="18.75" customHeight="1" x14ac:dyDescent="0.25">
      <c r="A266" s="542" t="s">
        <v>427</v>
      </c>
      <c r="B266" s="70"/>
      <c r="C266" s="86"/>
      <c r="D266" s="283"/>
      <c r="E266" s="1685"/>
      <c r="F266" s="1640">
        <f>CEILING('346.981; 344.986'!E206*1000,100)</f>
        <v>200000</v>
      </c>
      <c r="G266" s="1640">
        <f t="shared" ref="G266:G270" si="186">F266</f>
        <v>200000</v>
      </c>
      <c r="H266" s="98"/>
      <c r="I266" s="465">
        <f t="shared" ref="I266:I271" si="187">G266-H266</f>
        <v>200000</v>
      </c>
      <c r="J266" s="543">
        <f t="shared" si="145"/>
        <v>200000</v>
      </c>
      <c r="K266" s="432">
        <f t="shared" si="144"/>
        <v>0</v>
      </c>
      <c r="L266" s="432"/>
      <c r="M266" s="232"/>
      <c r="N266" s="221"/>
      <c r="O266" s="221"/>
      <c r="P266" s="218">
        <f t="shared" ref="P266:P270" si="188">SUM(M266:O266)</f>
        <v>0</v>
      </c>
      <c r="Q266" s="221"/>
      <c r="R266" s="221"/>
      <c r="S266" s="221"/>
      <c r="T266" s="218">
        <f t="shared" ref="T266:T270" si="189">SUM(Q266:S266)</f>
        <v>0</v>
      </c>
      <c r="U266" s="221"/>
      <c r="V266" s="221"/>
      <c r="W266" s="221"/>
      <c r="X266" s="218">
        <f t="shared" ref="X266:X270" si="190">SUM(U266:W266)</f>
        <v>0</v>
      </c>
      <c r="Y266" s="221"/>
      <c r="Z266" s="221"/>
      <c r="AA266" s="221"/>
      <c r="AB266" s="422">
        <f t="shared" ref="AB266:AB270" si="191">SUM(Y266:AA266)</f>
        <v>0</v>
      </c>
      <c r="AC266" s="16"/>
      <c r="AD266" s="69" t="s">
        <v>427</v>
      </c>
      <c r="AE266" s="191"/>
      <c r="AF266" s="192"/>
      <c r="AG266" s="464">
        <f t="shared" si="167"/>
        <v>200000</v>
      </c>
      <c r="AH266" s="801"/>
      <c r="AI266" s="801"/>
      <c r="AJ266" s="801"/>
      <c r="AK266" s="801">
        <v>100000</v>
      </c>
      <c r="AL266" s="801"/>
      <c r="AM266" s="801"/>
      <c r="AN266" s="801"/>
      <c r="AO266" s="801">
        <v>100000</v>
      </c>
      <c r="AP266" s="801"/>
      <c r="AQ266" s="801"/>
      <c r="AR266" s="801"/>
      <c r="AS266" s="474">
        <f t="shared" si="132"/>
        <v>0</v>
      </c>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c r="FD266" s="16"/>
      <c r="FE266" s="16"/>
      <c r="FF266" s="16"/>
      <c r="FG266" s="16"/>
      <c r="FH266" s="16"/>
      <c r="FI266" s="16"/>
      <c r="FJ266" s="16"/>
      <c r="FK266" s="16"/>
      <c r="FL266" s="16"/>
      <c r="FM266" s="16"/>
      <c r="FN266" s="16"/>
      <c r="FO266" s="16"/>
      <c r="FP266" s="16"/>
      <c r="FQ266" s="16"/>
      <c r="FR266" s="16"/>
      <c r="FS266" s="16"/>
      <c r="FT266" s="16"/>
      <c r="FU266" s="16"/>
      <c r="FV266" s="16"/>
      <c r="FW266" s="16"/>
    </row>
    <row r="267" spans="1:179" s="15" customFormat="1" ht="18.75" customHeight="1" x14ac:dyDescent="0.25">
      <c r="A267" s="542" t="s">
        <v>428</v>
      </c>
      <c r="B267" s="70"/>
      <c r="C267" s="86"/>
      <c r="D267" s="283"/>
      <c r="E267" s="1685"/>
      <c r="F267" s="1640">
        <f>CEILING('346.981; 344.986'!E211*1000,100)</f>
        <v>49000</v>
      </c>
      <c r="G267" s="1640">
        <f t="shared" si="186"/>
        <v>49000</v>
      </c>
      <c r="H267" s="98"/>
      <c r="I267" s="465">
        <f t="shared" si="187"/>
        <v>49000</v>
      </c>
      <c r="J267" s="543">
        <f t="shared" si="145"/>
        <v>49000</v>
      </c>
      <c r="K267" s="432">
        <f t="shared" si="144"/>
        <v>0</v>
      </c>
      <c r="L267" s="432"/>
      <c r="M267" s="232"/>
      <c r="N267" s="221"/>
      <c r="O267" s="221"/>
      <c r="P267" s="218">
        <f t="shared" si="188"/>
        <v>0</v>
      </c>
      <c r="Q267" s="221"/>
      <c r="R267" s="221"/>
      <c r="S267" s="221"/>
      <c r="T267" s="218">
        <f t="shared" si="189"/>
        <v>0</v>
      </c>
      <c r="U267" s="221"/>
      <c r="V267" s="221"/>
      <c r="W267" s="221"/>
      <c r="X267" s="218">
        <f t="shared" si="190"/>
        <v>0</v>
      </c>
      <c r="Y267" s="221"/>
      <c r="Z267" s="221"/>
      <c r="AA267" s="221"/>
      <c r="AB267" s="422">
        <f t="shared" si="191"/>
        <v>0</v>
      </c>
      <c r="AC267" s="16"/>
      <c r="AD267" s="69" t="s">
        <v>428</v>
      </c>
      <c r="AE267" s="191"/>
      <c r="AF267" s="192"/>
      <c r="AG267" s="464">
        <f t="shared" si="167"/>
        <v>49000</v>
      </c>
      <c r="AH267" s="801"/>
      <c r="AI267" s="801"/>
      <c r="AJ267" s="801">
        <v>49000</v>
      </c>
      <c r="AK267" s="801"/>
      <c r="AL267" s="801"/>
      <c r="AM267" s="801"/>
      <c r="AN267" s="801"/>
      <c r="AO267" s="801"/>
      <c r="AP267" s="801"/>
      <c r="AQ267" s="801"/>
      <c r="AR267" s="801"/>
      <c r="AS267" s="474">
        <f t="shared" si="132"/>
        <v>0</v>
      </c>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c r="EZ267" s="16"/>
      <c r="FA267" s="16"/>
      <c r="FB267" s="16"/>
      <c r="FC267" s="16"/>
      <c r="FD267" s="16"/>
      <c r="FE267" s="16"/>
      <c r="FF267" s="16"/>
      <c r="FG267" s="16"/>
      <c r="FH267" s="16"/>
      <c r="FI267" s="16"/>
      <c r="FJ267" s="16"/>
      <c r="FK267" s="16"/>
      <c r="FL267" s="16"/>
      <c r="FM267" s="16"/>
      <c r="FN267" s="16"/>
      <c r="FO267" s="16"/>
      <c r="FP267" s="16"/>
      <c r="FQ267" s="16"/>
      <c r="FR267" s="16"/>
      <c r="FS267" s="16"/>
      <c r="FT267" s="16"/>
      <c r="FU267" s="16"/>
      <c r="FV267" s="16"/>
      <c r="FW267" s="16"/>
    </row>
    <row r="268" spans="1:179" s="15" customFormat="1" ht="18.75" customHeight="1" x14ac:dyDescent="0.25">
      <c r="A268" s="542" t="s">
        <v>430</v>
      </c>
      <c r="B268" s="70"/>
      <c r="C268" s="86"/>
      <c r="D268" s="283"/>
      <c r="E268" s="1685"/>
      <c r="F268" s="1640">
        <f>CEILING('346.981; 344.986'!E231*1000,100)</f>
        <v>60000</v>
      </c>
      <c r="G268" s="1640">
        <f t="shared" si="186"/>
        <v>60000</v>
      </c>
      <c r="H268" s="98"/>
      <c r="I268" s="465">
        <f t="shared" si="187"/>
        <v>60000</v>
      </c>
      <c r="J268" s="543">
        <f t="shared" si="145"/>
        <v>60000</v>
      </c>
      <c r="K268" s="429">
        <f t="shared" si="144"/>
        <v>0</v>
      </c>
      <c r="L268" s="465"/>
      <c r="M268" s="98"/>
      <c r="N268" s="98"/>
      <c r="O268" s="98"/>
      <c r="P268" s="96">
        <f t="shared" si="188"/>
        <v>0</v>
      </c>
      <c r="Q268" s="98"/>
      <c r="R268" s="98"/>
      <c r="S268" s="98"/>
      <c r="T268" s="96">
        <f t="shared" si="189"/>
        <v>0</v>
      </c>
      <c r="U268" s="98"/>
      <c r="V268" s="98"/>
      <c r="W268" s="98"/>
      <c r="X268" s="96">
        <f t="shared" si="190"/>
        <v>0</v>
      </c>
      <c r="Y268" s="98"/>
      <c r="Z268" s="98"/>
      <c r="AA268" s="98"/>
      <c r="AB268" s="96">
        <f t="shared" si="191"/>
        <v>0</v>
      </c>
      <c r="AC268" s="16"/>
      <c r="AD268" s="69" t="s">
        <v>430</v>
      </c>
      <c r="AE268" s="70"/>
      <c r="AF268" s="86"/>
      <c r="AG268" s="464">
        <f t="shared" si="167"/>
        <v>60000</v>
      </c>
      <c r="AH268" s="801"/>
      <c r="AI268" s="801"/>
      <c r="AJ268" s="801"/>
      <c r="AK268" s="801"/>
      <c r="AL268" s="801">
        <v>60000</v>
      </c>
      <c r="AM268" s="801"/>
      <c r="AN268" s="801"/>
      <c r="AO268" s="801"/>
      <c r="AP268" s="801"/>
      <c r="AQ268" s="801"/>
      <c r="AR268" s="801"/>
      <c r="AS268" s="474">
        <f t="shared" si="132"/>
        <v>0</v>
      </c>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c r="EZ268" s="16"/>
      <c r="FA268" s="16"/>
      <c r="FB268" s="16"/>
      <c r="FC268" s="16"/>
      <c r="FD268" s="16"/>
      <c r="FE268" s="16"/>
      <c r="FF268" s="16"/>
      <c r="FG268" s="16"/>
      <c r="FH268" s="16"/>
      <c r="FI268" s="16"/>
      <c r="FJ268" s="16"/>
      <c r="FK268" s="16"/>
      <c r="FL268" s="16"/>
      <c r="FM268" s="16"/>
      <c r="FN268" s="16"/>
      <c r="FO268" s="16"/>
      <c r="FP268" s="16"/>
      <c r="FQ268" s="16"/>
      <c r="FR268" s="16"/>
      <c r="FS268" s="16"/>
      <c r="FT268" s="16"/>
      <c r="FU268" s="16"/>
      <c r="FV268" s="16"/>
      <c r="FW268" s="16"/>
    </row>
    <row r="269" spans="1:179" s="15" customFormat="1" ht="18.75" customHeight="1" x14ac:dyDescent="0.25">
      <c r="A269" s="544" t="s">
        <v>1022</v>
      </c>
      <c r="B269" s="70"/>
      <c r="C269" s="86"/>
      <c r="D269" s="283"/>
      <c r="E269" s="1685"/>
      <c r="F269" s="1640">
        <f>CEILING('346.981; 344.986'!E241*1000,100)</f>
        <v>70000</v>
      </c>
      <c r="G269" s="1640">
        <f t="shared" si="186"/>
        <v>70000</v>
      </c>
      <c r="H269" s="98"/>
      <c r="I269" s="465">
        <f t="shared" si="187"/>
        <v>70000</v>
      </c>
      <c r="J269" s="543">
        <f t="shared" si="145"/>
        <v>70000</v>
      </c>
      <c r="K269" s="429">
        <f t="shared" si="144"/>
        <v>0</v>
      </c>
      <c r="L269" s="465"/>
      <c r="M269" s="98"/>
      <c r="N269" s="98"/>
      <c r="O269" s="98"/>
      <c r="P269" s="96">
        <f t="shared" si="188"/>
        <v>0</v>
      </c>
      <c r="Q269" s="98"/>
      <c r="R269" s="98"/>
      <c r="S269" s="98"/>
      <c r="T269" s="96">
        <f t="shared" si="189"/>
        <v>0</v>
      </c>
      <c r="U269" s="98"/>
      <c r="V269" s="98"/>
      <c r="W269" s="98"/>
      <c r="X269" s="96">
        <f t="shared" si="190"/>
        <v>0</v>
      </c>
      <c r="Y269" s="98"/>
      <c r="Z269" s="98"/>
      <c r="AA269" s="98"/>
      <c r="AB269" s="96">
        <f t="shared" si="191"/>
        <v>0</v>
      </c>
      <c r="AC269" s="16"/>
      <c r="AD269" s="539" t="s">
        <v>1022</v>
      </c>
      <c r="AE269" s="70"/>
      <c r="AF269" s="86"/>
      <c r="AG269" s="464">
        <f t="shared" si="167"/>
        <v>70000</v>
      </c>
      <c r="AH269" s="801"/>
      <c r="AI269" s="801">
        <v>70000</v>
      </c>
      <c r="AJ269" s="801"/>
      <c r="AK269" s="801"/>
      <c r="AL269" s="801"/>
      <c r="AM269" s="801"/>
      <c r="AN269" s="801"/>
      <c r="AO269" s="801"/>
      <c r="AP269" s="801"/>
      <c r="AQ269" s="801"/>
      <c r="AR269" s="801"/>
      <c r="AS269" s="474">
        <f t="shared" si="132"/>
        <v>0</v>
      </c>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c r="FM269" s="16"/>
      <c r="FN269" s="16"/>
      <c r="FO269" s="16"/>
      <c r="FP269" s="16"/>
      <c r="FQ269" s="16"/>
      <c r="FR269" s="16"/>
      <c r="FS269" s="16"/>
      <c r="FT269" s="16"/>
      <c r="FU269" s="16"/>
      <c r="FV269" s="16"/>
      <c r="FW269" s="16"/>
    </row>
    <row r="270" spans="1:179" s="15" customFormat="1" ht="18.75" customHeight="1" x14ac:dyDescent="0.25">
      <c r="A270" s="542" t="s">
        <v>751</v>
      </c>
      <c r="B270" s="70"/>
      <c r="C270" s="86"/>
      <c r="D270" s="283"/>
      <c r="E270" s="1685"/>
      <c r="F270" s="1640">
        <f>CEILING('346.981; 344.986'!E256*1000,100)</f>
        <v>147000</v>
      </c>
      <c r="G270" s="1640">
        <f t="shared" si="186"/>
        <v>147000</v>
      </c>
      <c r="H270" s="98"/>
      <c r="I270" s="465">
        <f t="shared" si="187"/>
        <v>147000</v>
      </c>
      <c r="J270" s="543">
        <f t="shared" si="145"/>
        <v>147000</v>
      </c>
      <c r="K270" s="429">
        <f t="shared" si="144"/>
        <v>0</v>
      </c>
      <c r="L270" s="465"/>
      <c r="M270" s="98"/>
      <c r="N270" s="98"/>
      <c r="O270" s="98"/>
      <c r="P270" s="96">
        <f t="shared" si="188"/>
        <v>0</v>
      </c>
      <c r="Q270" s="98"/>
      <c r="R270" s="98"/>
      <c r="S270" s="98"/>
      <c r="T270" s="96">
        <f t="shared" si="189"/>
        <v>0</v>
      </c>
      <c r="U270" s="98"/>
      <c r="V270" s="98"/>
      <c r="W270" s="98"/>
      <c r="X270" s="96">
        <f t="shared" si="190"/>
        <v>0</v>
      </c>
      <c r="Y270" s="98"/>
      <c r="Z270" s="98"/>
      <c r="AA270" s="98"/>
      <c r="AB270" s="96">
        <f t="shared" si="191"/>
        <v>0</v>
      </c>
      <c r="AC270" s="16"/>
      <c r="AD270" s="69" t="s">
        <v>751</v>
      </c>
      <c r="AE270" s="196"/>
      <c r="AF270" s="197"/>
      <c r="AG270" s="464">
        <f t="shared" si="167"/>
        <v>147000</v>
      </c>
      <c r="AH270" s="1954"/>
      <c r="AI270" s="1954"/>
      <c r="AJ270" s="1954"/>
      <c r="AK270" s="1954"/>
      <c r="AL270" s="1954"/>
      <c r="AM270" s="1954">
        <v>50000</v>
      </c>
      <c r="AN270" s="1954">
        <v>50000</v>
      </c>
      <c r="AO270" s="1954"/>
      <c r="AP270" s="1954">
        <v>47000</v>
      </c>
      <c r="AQ270" s="1954"/>
      <c r="AR270" s="1954"/>
      <c r="AS270" s="474">
        <f t="shared" si="132"/>
        <v>0</v>
      </c>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c r="EZ270" s="16"/>
      <c r="FA270" s="16"/>
      <c r="FB270" s="16"/>
      <c r="FC270" s="16"/>
      <c r="FD270" s="16"/>
      <c r="FE270" s="16"/>
      <c r="FF270" s="16"/>
      <c r="FG270" s="16"/>
      <c r="FH270" s="16"/>
      <c r="FI270" s="16"/>
      <c r="FJ270" s="16"/>
      <c r="FK270" s="16"/>
      <c r="FL270" s="16"/>
      <c r="FM270" s="16"/>
      <c r="FN270" s="16"/>
      <c r="FO270" s="16"/>
      <c r="FP270" s="16"/>
      <c r="FQ270" s="16"/>
      <c r="FR270" s="16"/>
      <c r="FS270" s="16"/>
      <c r="FT270" s="16"/>
      <c r="FU270" s="16"/>
      <c r="FV270" s="16"/>
      <c r="FW270" s="16"/>
    </row>
    <row r="271" spans="1:179" s="15" customFormat="1" ht="18.75" customHeight="1" x14ac:dyDescent="0.25">
      <c r="A271" s="264" t="s">
        <v>1161</v>
      </c>
      <c r="B271" s="70"/>
      <c r="C271" s="86"/>
      <c r="D271" s="283"/>
      <c r="E271" s="1684"/>
      <c r="F271" s="1664"/>
      <c r="G271" s="1665">
        <f t="shared" si="168"/>
        <v>0</v>
      </c>
      <c r="H271" s="97"/>
      <c r="I271" s="211">
        <f t="shared" si="187"/>
        <v>0</v>
      </c>
      <c r="J271" s="438">
        <f t="shared" si="145"/>
        <v>0</v>
      </c>
      <c r="K271" s="214">
        <f t="shared" si="144"/>
        <v>0</v>
      </c>
      <c r="L271" s="429"/>
      <c r="M271" s="156"/>
      <c r="N271" s="98"/>
      <c r="O271" s="98"/>
      <c r="P271" s="96">
        <f t="shared" si="163"/>
        <v>0</v>
      </c>
      <c r="Q271" s="98"/>
      <c r="R271" s="98"/>
      <c r="S271" s="98"/>
      <c r="T271" s="96">
        <f t="shared" si="164"/>
        <v>0</v>
      </c>
      <c r="U271" s="98"/>
      <c r="V271" s="98"/>
      <c r="W271" s="98"/>
      <c r="X271" s="96">
        <f t="shared" si="165"/>
        <v>0</v>
      </c>
      <c r="Y271" s="98"/>
      <c r="Z271" s="98"/>
      <c r="AA271" s="98"/>
      <c r="AB271" s="419">
        <f t="shared" si="166"/>
        <v>0</v>
      </c>
      <c r="AC271" s="16"/>
      <c r="AD271" s="265" t="str">
        <f>A271</f>
        <v>ГОР.КММ</v>
      </c>
      <c r="AE271" s="70"/>
      <c r="AF271" s="86"/>
      <c r="AG271" s="464">
        <f t="shared" si="167"/>
        <v>0</v>
      </c>
      <c r="AH271" s="98" t="s">
        <v>43</v>
      </c>
      <c r="AI271" s="98" t="s">
        <v>43</v>
      </c>
      <c r="AJ271" s="98" t="s">
        <v>43</v>
      </c>
      <c r="AK271" s="98" t="s">
        <v>43</v>
      </c>
      <c r="AL271" s="98" t="s">
        <v>43</v>
      </c>
      <c r="AM271" s="98" t="s">
        <v>43</v>
      </c>
      <c r="AN271" s="98" t="s">
        <v>43</v>
      </c>
      <c r="AO271" s="98" t="s">
        <v>43</v>
      </c>
      <c r="AP271" s="98" t="s">
        <v>43</v>
      </c>
      <c r="AQ271" s="98" t="s">
        <v>43</v>
      </c>
      <c r="AR271" s="98" t="s">
        <v>43</v>
      </c>
      <c r="AS271" s="474" t="s">
        <v>43</v>
      </c>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c r="ES271" s="16"/>
      <c r="ET271" s="16"/>
      <c r="EU271" s="16"/>
      <c r="EV271" s="16"/>
      <c r="EW271" s="16"/>
      <c r="EX271" s="16"/>
      <c r="EY271" s="16"/>
      <c r="EZ271" s="16"/>
      <c r="FA271" s="16"/>
      <c r="FB271" s="16"/>
      <c r="FC271" s="16"/>
      <c r="FD271" s="16"/>
      <c r="FE271" s="16"/>
      <c r="FF271" s="16"/>
      <c r="FG271" s="16"/>
      <c r="FH271" s="16"/>
      <c r="FI271" s="16"/>
      <c r="FJ271" s="16"/>
      <c r="FK271" s="16"/>
      <c r="FL271" s="16"/>
      <c r="FM271" s="16"/>
      <c r="FN271" s="16"/>
      <c r="FO271" s="16"/>
      <c r="FP271" s="16"/>
      <c r="FQ271" s="16"/>
      <c r="FR271" s="16"/>
      <c r="FS271" s="16"/>
      <c r="FT271" s="16"/>
      <c r="FU271" s="16"/>
      <c r="FV271" s="16"/>
      <c r="FW271" s="16"/>
    </row>
    <row r="272" spans="1:179" s="15" customFormat="1" ht="64.5" customHeight="1" x14ac:dyDescent="0.25">
      <c r="A272" s="63" t="s">
        <v>39</v>
      </c>
      <c r="B272" s="53">
        <v>341</v>
      </c>
      <c r="C272" s="53">
        <v>982</v>
      </c>
      <c r="D272" s="547" t="s">
        <v>1804</v>
      </c>
      <c r="E272" s="1684"/>
      <c r="F272" s="1661">
        <f>'982 медикаменты '!D7</f>
        <v>122300</v>
      </c>
      <c r="G272" s="1661">
        <f>F272</f>
        <v>122300</v>
      </c>
      <c r="H272" s="50"/>
      <c r="I272" s="187">
        <f>G272-H272</f>
        <v>122300</v>
      </c>
      <c r="J272" s="437">
        <f t="shared" si="145"/>
        <v>122300</v>
      </c>
      <c r="K272" s="215">
        <f t="shared" si="144"/>
        <v>0</v>
      </c>
      <c r="L272" s="430"/>
      <c r="M272" s="45"/>
      <c r="N272" s="20"/>
      <c r="O272" s="20"/>
      <c r="P272" s="20">
        <f t="shared" si="163"/>
        <v>0</v>
      </c>
      <c r="Q272" s="20"/>
      <c r="R272" s="20"/>
      <c r="S272" s="20"/>
      <c r="T272" s="20">
        <f t="shared" si="164"/>
        <v>0</v>
      </c>
      <c r="U272" s="20"/>
      <c r="V272" s="20"/>
      <c r="W272" s="20"/>
      <c r="X272" s="20">
        <f t="shared" si="165"/>
        <v>0</v>
      </c>
      <c r="Y272" s="20"/>
      <c r="Z272" s="20"/>
      <c r="AA272" s="20"/>
      <c r="AB272" s="418">
        <f t="shared" si="166"/>
        <v>0</v>
      </c>
      <c r="AC272" s="16"/>
      <c r="AD272" s="63" t="s">
        <v>39</v>
      </c>
      <c r="AE272" s="53">
        <v>341</v>
      </c>
      <c r="AF272" s="53">
        <v>982</v>
      </c>
      <c r="AG272" s="1638">
        <f>F272</f>
        <v>122300</v>
      </c>
      <c r="AH272" s="736"/>
      <c r="AI272" s="736"/>
      <c r="AJ272" s="736">
        <v>122300</v>
      </c>
      <c r="AK272" s="736"/>
      <c r="AL272" s="736"/>
      <c r="AM272" s="736"/>
      <c r="AN272" s="736"/>
      <c r="AO272" s="736"/>
      <c r="AP272" s="736"/>
      <c r="AQ272" s="736"/>
      <c r="AR272" s="736"/>
      <c r="AS272" s="474">
        <f>AG272-AH272-AI272-AJ272-AK272-AL272-AM272-AN272-AO272-AP272-AQ272-AR272</f>
        <v>0</v>
      </c>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c r="ES272" s="16"/>
      <c r="ET272" s="16"/>
      <c r="EU272" s="16"/>
      <c r="EV272" s="16"/>
      <c r="EW272" s="16"/>
      <c r="EX272" s="16"/>
      <c r="EY272" s="16"/>
      <c r="EZ272" s="16"/>
      <c r="FA272" s="16"/>
      <c r="FB272" s="16"/>
      <c r="FC272" s="16"/>
      <c r="FD272" s="16"/>
      <c r="FE272" s="16"/>
      <c r="FF272" s="16"/>
      <c r="FG272" s="16"/>
      <c r="FH272" s="16"/>
      <c r="FI272" s="16"/>
      <c r="FJ272" s="16"/>
      <c r="FK272" s="16"/>
      <c r="FL272" s="16"/>
      <c r="FM272" s="16"/>
      <c r="FN272" s="16"/>
      <c r="FO272" s="16"/>
      <c r="FP272" s="16"/>
      <c r="FQ272" s="16"/>
      <c r="FR272" s="16"/>
      <c r="FS272" s="16"/>
      <c r="FT272" s="16"/>
      <c r="FU272" s="16"/>
      <c r="FV272" s="16"/>
      <c r="FW272" s="16"/>
    </row>
    <row r="273" spans="1:179" s="15" customFormat="1" ht="83.25" customHeight="1" x14ac:dyDescent="0.25">
      <c r="A273" s="63" t="s">
        <v>1002</v>
      </c>
      <c r="B273" s="53">
        <v>342</v>
      </c>
      <c r="C273" s="53">
        <v>983</v>
      </c>
      <c r="D273" s="547" t="s">
        <v>1804</v>
      </c>
      <c r="E273" s="1684"/>
      <c r="F273" s="1660">
        <v>0</v>
      </c>
      <c r="G273" s="1661">
        <f>F273</f>
        <v>0</v>
      </c>
      <c r="H273" s="50"/>
      <c r="I273" s="187">
        <f>G273-H273</f>
        <v>0</v>
      </c>
      <c r="J273" s="437">
        <f t="shared" si="145"/>
        <v>0</v>
      </c>
      <c r="K273" s="215">
        <f t="shared" si="144"/>
        <v>0</v>
      </c>
      <c r="L273" s="430"/>
      <c r="M273" s="45"/>
      <c r="N273" s="20"/>
      <c r="O273" s="20"/>
      <c r="P273" s="20">
        <f t="shared" si="163"/>
        <v>0</v>
      </c>
      <c r="Q273" s="20"/>
      <c r="R273" s="20"/>
      <c r="S273" s="20"/>
      <c r="T273" s="20">
        <f t="shared" si="164"/>
        <v>0</v>
      </c>
      <c r="U273" s="20"/>
      <c r="V273" s="20"/>
      <c r="W273" s="20"/>
      <c r="X273" s="20">
        <f t="shared" si="165"/>
        <v>0</v>
      </c>
      <c r="Y273" s="20"/>
      <c r="Z273" s="20"/>
      <c r="AA273" s="20"/>
      <c r="AB273" s="418">
        <f t="shared" si="166"/>
        <v>0</v>
      </c>
      <c r="AC273" s="16"/>
      <c r="AD273" s="63" t="s">
        <v>1002</v>
      </c>
      <c r="AE273" s="53">
        <v>342</v>
      </c>
      <c r="AF273" s="53">
        <v>983</v>
      </c>
      <c r="AG273" s="1638">
        <f>F273</f>
        <v>0</v>
      </c>
      <c r="AH273" s="20" t="s">
        <v>43</v>
      </c>
      <c r="AI273" s="20" t="s">
        <v>43</v>
      </c>
      <c r="AJ273" s="20" t="s">
        <v>43</v>
      </c>
      <c r="AK273" s="20" t="s">
        <v>43</v>
      </c>
      <c r="AL273" s="20" t="s">
        <v>43</v>
      </c>
      <c r="AM273" s="20" t="s">
        <v>43</v>
      </c>
      <c r="AN273" s="20" t="s">
        <v>43</v>
      </c>
      <c r="AO273" s="20" t="s">
        <v>43</v>
      </c>
      <c r="AP273" s="20" t="s">
        <v>43</v>
      </c>
      <c r="AQ273" s="20" t="s">
        <v>43</v>
      </c>
      <c r="AR273" s="20" t="s">
        <v>43</v>
      </c>
      <c r="AS273" s="474" t="s">
        <v>43</v>
      </c>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c r="ES273" s="16"/>
      <c r="ET273" s="16"/>
      <c r="EU273" s="16"/>
      <c r="EV273" s="16"/>
      <c r="EW273" s="16"/>
      <c r="EX273" s="16"/>
      <c r="EY273" s="16"/>
      <c r="EZ273" s="16"/>
      <c r="FA273" s="16"/>
      <c r="FB273" s="16"/>
      <c r="FC273" s="16"/>
      <c r="FD273" s="16"/>
      <c r="FE273" s="16"/>
      <c r="FF273" s="16"/>
      <c r="FG273" s="16"/>
      <c r="FH273" s="16"/>
      <c r="FI273" s="16"/>
      <c r="FJ273" s="16"/>
      <c r="FK273" s="16"/>
      <c r="FL273" s="16"/>
      <c r="FM273" s="16"/>
      <c r="FN273" s="16"/>
      <c r="FO273" s="16"/>
      <c r="FP273" s="16"/>
      <c r="FQ273" s="16"/>
      <c r="FR273" s="16"/>
      <c r="FS273" s="16"/>
      <c r="FT273" s="16"/>
      <c r="FU273" s="16"/>
      <c r="FV273" s="16"/>
      <c r="FW273" s="16"/>
    </row>
    <row r="274" spans="1:179" s="15" customFormat="1" ht="33.75" customHeight="1" x14ac:dyDescent="0.25">
      <c r="A274" s="63" t="s">
        <v>627</v>
      </c>
      <c r="B274" s="53">
        <v>345</v>
      </c>
      <c r="C274" s="53">
        <v>985</v>
      </c>
      <c r="D274" s="547" t="s">
        <v>1804</v>
      </c>
      <c r="E274" s="1661">
        <f>SUM(E275:E286)</f>
        <v>0</v>
      </c>
      <c r="F274" s="1661">
        <f>SUM(F275:F286)</f>
        <v>115500</v>
      </c>
      <c r="G274" s="1661">
        <f>SUM(G275:G286)</f>
        <v>115500</v>
      </c>
      <c r="H274" s="195">
        <f>SUM(H275:H286)</f>
        <v>0</v>
      </c>
      <c r="I274" s="212">
        <f t="shared" ref="I274:AB274" si="192">SUM(I275:I286)</f>
        <v>115500</v>
      </c>
      <c r="J274" s="440">
        <f t="shared" si="145"/>
        <v>115500</v>
      </c>
      <c r="K274" s="431">
        <f t="shared" si="144"/>
        <v>0</v>
      </c>
      <c r="L274" s="431">
        <f t="shared" si="192"/>
        <v>0</v>
      </c>
      <c r="M274" s="209">
        <f t="shared" si="192"/>
        <v>0</v>
      </c>
      <c r="N274" s="194">
        <f t="shared" si="192"/>
        <v>0</v>
      </c>
      <c r="O274" s="194">
        <f t="shared" si="192"/>
        <v>0</v>
      </c>
      <c r="P274" s="194">
        <f t="shared" si="192"/>
        <v>0</v>
      </c>
      <c r="Q274" s="194">
        <f t="shared" si="192"/>
        <v>0</v>
      </c>
      <c r="R274" s="194">
        <f t="shared" si="192"/>
        <v>0</v>
      </c>
      <c r="S274" s="194">
        <f>SUM(S275:S286)</f>
        <v>0</v>
      </c>
      <c r="T274" s="194">
        <f t="shared" si="192"/>
        <v>0</v>
      </c>
      <c r="U274" s="194">
        <f t="shared" si="192"/>
        <v>0</v>
      </c>
      <c r="V274" s="194">
        <f t="shared" si="192"/>
        <v>0</v>
      </c>
      <c r="W274" s="194">
        <f t="shared" si="192"/>
        <v>0</v>
      </c>
      <c r="X274" s="194">
        <f t="shared" si="192"/>
        <v>0</v>
      </c>
      <c r="Y274" s="194">
        <f t="shared" si="192"/>
        <v>0</v>
      </c>
      <c r="Z274" s="194">
        <f t="shared" si="192"/>
        <v>0</v>
      </c>
      <c r="AA274" s="194">
        <f t="shared" si="192"/>
        <v>0</v>
      </c>
      <c r="AB274" s="421">
        <f t="shared" si="192"/>
        <v>0</v>
      </c>
      <c r="AC274" s="16"/>
      <c r="AD274" s="63" t="s">
        <v>627</v>
      </c>
      <c r="AE274" s="53">
        <v>345</v>
      </c>
      <c r="AF274" s="53">
        <v>985</v>
      </c>
      <c r="AG274" s="1638" t="s">
        <v>2002</v>
      </c>
      <c r="AH274" s="20">
        <f t="shared" ref="AH274:AL274" si="193">SUM(AH275:AH286)</f>
        <v>0</v>
      </c>
      <c r="AI274" s="20">
        <f t="shared" si="193"/>
        <v>0</v>
      </c>
      <c r="AJ274" s="20">
        <f t="shared" si="193"/>
        <v>0</v>
      </c>
      <c r="AK274" s="20">
        <f t="shared" si="193"/>
        <v>115500</v>
      </c>
      <c r="AL274" s="20">
        <f t="shared" si="193"/>
        <v>0</v>
      </c>
      <c r="AM274" s="20">
        <f t="shared" ref="AM274:AR274" si="194">SUM(AM275:AM286)</f>
        <v>0</v>
      </c>
      <c r="AN274" s="20">
        <f t="shared" si="194"/>
        <v>0</v>
      </c>
      <c r="AO274" s="20">
        <f t="shared" si="194"/>
        <v>0</v>
      </c>
      <c r="AP274" s="20">
        <f t="shared" si="194"/>
        <v>0</v>
      </c>
      <c r="AQ274" s="20">
        <f t="shared" si="194"/>
        <v>0</v>
      </c>
      <c r="AR274" s="20">
        <f t="shared" si="194"/>
        <v>0</v>
      </c>
      <c r="AS274" s="474" t="e">
        <f t="shared" si="132"/>
        <v>#VALUE!</v>
      </c>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c r="ES274" s="16"/>
      <c r="ET274" s="16"/>
      <c r="EU274" s="16"/>
      <c r="EV274" s="16"/>
      <c r="EW274" s="16"/>
      <c r="EX274" s="16"/>
      <c r="EY274" s="16"/>
      <c r="EZ274" s="16"/>
      <c r="FA274" s="16"/>
      <c r="FB274" s="16"/>
      <c r="FC274" s="16"/>
      <c r="FD274" s="16"/>
      <c r="FE274" s="16"/>
      <c r="FF274" s="16"/>
      <c r="FG274" s="16"/>
      <c r="FH274" s="16"/>
      <c r="FI274" s="16"/>
      <c r="FJ274" s="16"/>
      <c r="FK274" s="16"/>
      <c r="FL274" s="16"/>
      <c r="FM274" s="16"/>
      <c r="FN274" s="16"/>
      <c r="FO274" s="16"/>
      <c r="FP274" s="16"/>
      <c r="FQ274" s="16"/>
      <c r="FR274" s="16"/>
      <c r="FS274" s="16"/>
      <c r="FT274" s="16"/>
      <c r="FU274" s="16"/>
      <c r="FV274" s="16"/>
      <c r="FW274" s="16"/>
    </row>
    <row r="275" spans="1:179" s="15" customFormat="1" ht="18.75" customHeight="1" x14ac:dyDescent="0.25">
      <c r="A275" s="69" t="s">
        <v>759</v>
      </c>
      <c r="B275" s="70"/>
      <c r="C275" s="86"/>
      <c r="D275" s="283"/>
      <c r="E275" s="1685"/>
      <c r="F275" s="1665">
        <f>CEILING('345.985 мягкий инвентарь'!E20*1000,100)</f>
        <v>0</v>
      </c>
      <c r="G275" s="1665">
        <f>F275</f>
        <v>0</v>
      </c>
      <c r="H275" s="229"/>
      <c r="I275" s="230">
        <f t="shared" ref="I275:I286" si="195">G275-H275</f>
        <v>0</v>
      </c>
      <c r="J275" s="441">
        <f t="shared" si="145"/>
        <v>0</v>
      </c>
      <c r="K275" s="231">
        <f t="shared" si="144"/>
        <v>0</v>
      </c>
      <c r="L275" s="432"/>
      <c r="M275" s="232"/>
      <c r="N275" s="221"/>
      <c r="O275" s="221"/>
      <c r="P275" s="218">
        <f t="shared" si="163"/>
        <v>0</v>
      </c>
      <c r="Q275" s="221"/>
      <c r="R275" s="221"/>
      <c r="S275" s="221"/>
      <c r="T275" s="218">
        <f t="shared" si="164"/>
        <v>0</v>
      </c>
      <c r="U275" s="221"/>
      <c r="V275" s="221"/>
      <c r="W275" s="221"/>
      <c r="X275" s="218">
        <f t="shared" si="165"/>
        <v>0</v>
      </c>
      <c r="Y275" s="221"/>
      <c r="Z275" s="221"/>
      <c r="AA275" s="221"/>
      <c r="AB275" s="422">
        <f t="shared" si="166"/>
        <v>0</v>
      </c>
      <c r="AC275" s="16"/>
      <c r="AD275" s="69" t="s">
        <v>759</v>
      </c>
      <c r="AE275" s="70"/>
      <c r="AF275" s="86"/>
      <c r="AG275" s="470">
        <f>F275</f>
        <v>0</v>
      </c>
      <c r="AH275" s="1955"/>
      <c r="AI275" s="1955"/>
      <c r="AJ275" s="1955"/>
      <c r="AK275" s="1955"/>
      <c r="AL275" s="1955"/>
      <c r="AM275" s="1955"/>
      <c r="AN275" s="1955"/>
      <c r="AO275" s="1955"/>
      <c r="AP275" s="1955"/>
      <c r="AQ275" s="1955"/>
      <c r="AR275" s="1955"/>
      <c r="AS275" s="474">
        <f t="shared" ref="AS275:AS277" si="196">AG275-AH275-AI275-AJ275-AK275-AL275-AM275-AN275-AO275-AP275-AQ275-AR275</f>
        <v>0</v>
      </c>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c r="FM275" s="16"/>
      <c r="FN275" s="16"/>
      <c r="FO275" s="16"/>
      <c r="FP275" s="16"/>
      <c r="FQ275" s="16"/>
      <c r="FR275" s="16"/>
      <c r="FS275" s="16"/>
      <c r="FT275" s="16"/>
      <c r="FU275" s="16"/>
      <c r="FV275" s="16"/>
      <c r="FW275" s="16"/>
    </row>
    <row r="276" spans="1:179" s="15" customFormat="1" ht="19.899999999999999" customHeight="1" x14ac:dyDescent="0.25">
      <c r="A276" s="69" t="s">
        <v>760</v>
      </c>
      <c r="B276" s="70"/>
      <c r="C276" s="86"/>
      <c r="D276" s="283"/>
      <c r="E276" s="1685"/>
      <c r="F276" s="1665">
        <f>CEILING('345.985 мягкий инвентарь'!E37*1000,100)</f>
        <v>115500</v>
      </c>
      <c r="G276" s="1665">
        <f t="shared" ref="G276:G286" si="197">F276</f>
        <v>115500</v>
      </c>
      <c r="H276" s="229"/>
      <c r="I276" s="230">
        <f t="shared" si="195"/>
        <v>115500</v>
      </c>
      <c r="J276" s="441">
        <f t="shared" si="145"/>
        <v>115500</v>
      </c>
      <c r="K276" s="231">
        <f t="shared" si="144"/>
        <v>0</v>
      </c>
      <c r="L276" s="432"/>
      <c r="M276" s="232"/>
      <c r="N276" s="221"/>
      <c r="O276" s="221"/>
      <c r="P276" s="218">
        <f t="shared" si="163"/>
        <v>0</v>
      </c>
      <c r="Q276" s="221"/>
      <c r="R276" s="221"/>
      <c r="S276" s="221"/>
      <c r="T276" s="218">
        <f t="shared" si="164"/>
        <v>0</v>
      </c>
      <c r="U276" s="221"/>
      <c r="V276" s="221"/>
      <c r="W276" s="221"/>
      <c r="X276" s="218">
        <f t="shared" si="165"/>
        <v>0</v>
      </c>
      <c r="Y276" s="221"/>
      <c r="Z276" s="221"/>
      <c r="AA276" s="221"/>
      <c r="AB276" s="422">
        <f t="shared" si="166"/>
        <v>0</v>
      </c>
      <c r="AC276" s="16"/>
      <c r="AD276" s="69" t="str">
        <f>A276</f>
        <v>Спецодежда и спецобувь</v>
      </c>
      <c r="AE276" s="70"/>
      <c r="AF276" s="86"/>
      <c r="AG276" s="471">
        <f t="shared" ref="AG276:AG286" si="198">F276</f>
        <v>115500</v>
      </c>
      <c r="AH276" s="802"/>
      <c r="AI276" s="802"/>
      <c r="AJ276" s="802"/>
      <c r="AK276" s="802">
        <v>115500</v>
      </c>
      <c r="AL276" s="802"/>
      <c r="AM276" s="802"/>
      <c r="AN276" s="802"/>
      <c r="AO276" s="802"/>
      <c r="AP276" s="802"/>
      <c r="AQ276" s="802"/>
      <c r="AR276" s="802"/>
      <c r="AS276" s="474">
        <f t="shared" si="196"/>
        <v>0</v>
      </c>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6"/>
      <c r="FK276" s="16"/>
      <c r="FL276" s="16"/>
      <c r="FM276" s="16"/>
      <c r="FN276" s="16"/>
      <c r="FO276" s="16"/>
      <c r="FP276" s="16"/>
      <c r="FQ276" s="16"/>
      <c r="FR276" s="16"/>
      <c r="FS276" s="16"/>
      <c r="FT276" s="16"/>
      <c r="FU276" s="16"/>
      <c r="FV276" s="16"/>
      <c r="FW276" s="16"/>
    </row>
    <row r="277" spans="1:179" s="15" customFormat="1" ht="18.75" customHeight="1" x14ac:dyDescent="0.25">
      <c r="A277" s="69" t="s">
        <v>755</v>
      </c>
      <c r="B277" s="199"/>
      <c r="C277" s="200"/>
      <c r="D277" s="549"/>
      <c r="E277" s="1686"/>
      <c r="F277" s="1665">
        <f>CEILING('345.985 мягкий инвентарь'!E74*1000,100)</f>
        <v>0</v>
      </c>
      <c r="G277" s="1665">
        <f t="shared" si="197"/>
        <v>0</v>
      </c>
      <c r="H277" s="229"/>
      <c r="I277" s="230">
        <f t="shared" si="195"/>
        <v>0</v>
      </c>
      <c r="J277" s="441">
        <f t="shared" si="145"/>
        <v>0</v>
      </c>
      <c r="K277" s="231">
        <f t="shared" si="144"/>
        <v>0</v>
      </c>
      <c r="L277" s="432"/>
      <c r="M277" s="232"/>
      <c r="N277" s="221"/>
      <c r="O277" s="221"/>
      <c r="P277" s="218">
        <f t="shared" si="163"/>
        <v>0</v>
      </c>
      <c r="Q277" s="221"/>
      <c r="R277" s="221"/>
      <c r="S277" s="221"/>
      <c r="T277" s="218">
        <f t="shared" si="164"/>
        <v>0</v>
      </c>
      <c r="U277" s="221"/>
      <c r="V277" s="221"/>
      <c r="W277" s="221"/>
      <c r="X277" s="218">
        <f t="shared" si="165"/>
        <v>0</v>
      </c>
      <c r="Y277" s="221"/>
      <c r="Z277" s="221"/>
      <c r="AA277" s="221"/>
      <c r="AB277" s="422">
        <f t="shared" si="166"/>
        <v>0</v>
      </c>
      <c r="AC277" s="16"/>
      <c r="AD277" s="69" t="str">
        <f t="shared" ref="AD277:AD278" si="199">A277</f>
        <v>Прочие (указать)</v>
      </c>
      <c r="AE277" s="199"/>
      <c r="AF277" s="200"/>
      <c r="AG277" s="470">
        <f t="shared" si="198"/>
        <v>0</v>
      </c>
      <c r="AH277" s="1955"/>
      <c r="AI277" s="1955"/>
      <c r="AJ277" s="1955"/>
      <c r="AK277" s="1955"/>
      <c r="AL277" s="1955"/>
      <c r="AM277" s="1955"/>
      <c r="AN277" s="1955"/>
      <c r="AO277" s="1955"/>
      <c r="AP277" s="1955"/>
      <c r="AQ277" s="1955"/>
      <c r="AR277" s="1955"/>
      <c r="AS277" s="474">
        <f t="shared" si="196"/>
        <v>0</v>
      </c>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6"/>
      <c r="FK277" s="16"/>
      <c r="FL277" s="16"/>
      <c r="FM277" s="16"/>
      <c r="FN277" s="16"/>
      <c r="FO277" s="16"/>
      <c r="FP277" s="16"/>
      <c r="FQ277" s="16"/>
      <c r="FR277" s="16"/>
      <c r="FS277" s="16"/>
      <c r="FT277" s="16"/>
      <c r="FU277" s="16"/>
      <c r="FV277" s="16"/>
      <c r="FW277" s="16"/>
    </row>
    <row r="278" spans="1:179" s="15" customFormat="1" ht="18.75" customHeight="1" x14ac:dyDescent="0.25">
      <c r="A278" s="264" t="s">
        <v>1161</v>
      </c>
      <c r="B278" s="70"/>
      <c r="C278" s="86"/>
      <c r="D278" s="283"/>
      <c r="E278" s="1685"/>
      <c r="F278" s="1665">
        <f>CEILING('345.985 мягкий инвентарь'!E109*1000,100)</f>
        <v>0</v>
      </c>
      <c r="G278" s="1665">
        <f>F278</f>
        <v>0</v>
      </c>
      <c r="H278" s="229"/>
      <c r="I278" s="230">
        <f t="shared" si="195"/>
        <v>0</v>
      </c>
      <c r="J278" s="441">
        <f t="shared" si="145"/>
        <v>0</v>
      </c>
      <c r="K278" s="231">
        <f t="shared" si="144"/>
        <v>0</v>
      </c>
      <c r="L278" s="432"/>
      <c r="M278" s="232"/>
      <c r="N278" s="221"/>
      <c r="O278" s="221"/>
      <c r="P278" s="218">
        <f t="shared" si="163"/>
        <v>0</v>
      </c>
      <c r="Q278" s="221"/>
      <c r="R278" s="221"/>
      <c r="S278" s="221"/>
      <c r="T278" s="218">
        <f t="shared" si="164"/>
        <v>0</v>
      </c>
      <c r="U278" s="221"/>
      <c r="V278" s="221"/>
      <c r="W278" s="221"/>
      <c r="X278" s="218">
        <f t="shared" si="165"/>
        <v>0</v>
      </c>
      <c r="Y278" s="221"/>
      <c r="Z278" s="221"/>
      <c r="AA278" s="221"/>
      <c r="AB278" s="422">
        <f t="shared" si="166"/>
        <v>0</v>
      </c>
      <c r="AC278" s="16"/>
      <c r="AD278" s="69" t="str">
        <f t="shared" si="199"/>
        <v>ГОР.КММ</v>
      </c>
      <c r="AE278" s="70"/>
      <c r="AF278" s="86"/>
      <c r="AG278" s="470">
        <f>F278</f>
        <v>0</v>
      </c>
      <c r="AH278" s="476" t="s">
        <v>43</v>
      </c>
      <c r="AI278" s="476" t="s">
        <v>43</v>
      </c>
      <c r="AJ278" s="476" t="s">
        <v>43</v>
      </c>
      <c r="AK278" s="476" t="s">
        <v>43</v>
      </c>
      <c r="AL278" s="476" t="s">
        <v>43</v>
      </c>
      <c r="AM278" s="476" t="s">
        <v>43</v>
      </c>
      <c r="AN278" s="476" t="s">
        <v>43</v>
      </c>
      <c r="AO278" s="476" t="s">
        <v>43</v>
      </c>
      <c r="AP278" s="476" t="s">
        <v>43</v>
      </c>
      <c r="AQ278" s="476" t="s">
        <v>43</v>
      </c>
      <c r="AR278" s="476" t="s">
        <v>43</v>
      </c>
      <c r="AS278" s="474" t="s">
        <v>43</v>
      </c>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6"/>
      <c r="FK278" s="16"/>
      <c r="FL278" s="16"/>
      <c r="FM278" s="16"/>
      <c r="FN278" s="16"/>
      <c r="FO278" s="16"/>
      <c r="FP278" s="16"/>
      <c r="FQ278" s="16"/>
      <c r="FR278" s="16"/>
      <c r="FS278" s="16"/>
      <c r="FT278" s="16"/>
      <c r="FU278" s="16"/>
      <c r="FV278" s="16"/>
      <c r="FW278" s="16"/>
    </row>
    <row r="279" spans="1:179" s="15" customFormat="1" ht="17.25" customHeight="1" x14ac:dyDescent="0.25">
      <c r="A279" s="69"/>
      <c r="B279" s="70"/>
      <c r="C279" s="86"/>
      <c r="D279" s="283"/>
      <c r="E279" s="1685"/>
      <c r="F279" s="1665"/>
      <c r="G279" s="1665">
        <f t="shared" si="197"/>
        <v>0</v>
      </c>
      <c r="H279" s="229"/>
      <c r="I279" s="230">
        <f t="shared" si="195"/>
        <v>0</v>
      </c>
      <c r="J279" s="441">
        <f t="shared" si="145"/>
        <v>0</v>
      </c>
      <c r="K279" s="231">
        <f t="shared" si="144"/>
        <v>0</v>
      </c>
      <c r="L279" s="432"/>
      <c r="M279" s="232"/>
      <c r="N279" s="221"/>
      <c r="O279" s="221"/>
      <c r="P279" s="218">
        <f>SUM(M279:O279)</f>
        <v>0</v>
      </c>
      <c r="Q279" s="221"/>
      <c r="R279" s="221"/>
      <c r="S279" s="221"/>
      <c r="T279" s="218">
        <f>SUM(Q279:S279)</f>
        <v>0</v>
      </c>
      <c r="U279" s="221"/>
      <c r="V279" s="221"/>
      <c r="W279" s="221"/>
      <c r="X279" s="218">
        <f>SUM(U279:W279)</f>
        <v>0</v>
      </c>
      <c r="Y279" s="221"/>
      <c r="Z279" s="221"/>
      <c r="AA279" s="221"/>
      <c r="AB279" s="422">
        <f>SUM(Y279:AA279)</f>
        <v>0</v>
      </c>
      <c r="AC279" s="16"/>
      <c r="AD279" s="69"/>
      <c r="AE279" s="70"/>
      <c r="AF279" s="86"/>
      <c r="AG279" s="470">
        <f t="shared" si="198"/>
        <v>0</v>
      </c>
      <c r="AH279" s="476" t="s">
        <v>43</v>
      </c>
      <c r="AI279" s="476" t="s">
        <v>43</v>
      </c>
      <c r="AJ279" s="476" t="s">
        <v>43</v>
      </c>
      <c r="AK279" s="476" t="s">
        <v>43</v>
      </c>
      <c r="AL279" s="476" t="s">
        <v>43</v>
      </c>
      <c r="AM279" s="476" t="s">
        <v>43</v>
      </c>
      <c r="AN279" s="476" t="s">
        <v>43</v>
      </c>
      <c r="AO279" s="476" t="s">
        <v>43</v>
      </c>
      <c r="AP279" s="476" t="s">
        <v>43</v>
      </c>
      <c r="AQ279" s="476" t="s">
        <v>43</v>
      </c>
      <c r="AR279" s="476" t="s">
        <v>43</v>
      </c>
      <c r="AS279" s="474" t="s">
        <v>43</v>
      </c>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6"/>
      <c r="FK279" s="16"/>
      <c r="FL279" s="16"/>
      <c r="FM279" s="16"/>
      <c r="FN279" s="16"/>
      <c r="FO279" s="16"/>
      <c r="FP279" s="16"/>
      <c r="FQ279" s="16"/>
      <c r="FR279" s="16"/>
      <c r="FS279" s="16"/>
      <c r="FT279" s="16"/>
      <c r="FU279" s="16"/>
      <c r="FV279" s="16"/>
      <c r="FW279" s="16"/>
    </row>
    <row r="280" spans="1:179" s="15" customFormat="1" ht="17.25" customHeight="1" x14ac:dyDescent="0.25">
      <c r="A280" s="293"/>
      <c r="B280" s="199"/>
      <c r="C280" s="200"/>
      <c r="D280" s="549"/>
      <c r="E280" s="1686"/>
      <c r="F280" s="1665"/>
      <c r="G280" s="1665">
        <f t="shared" si="197"/>
        <v>0</v>
      </c>
      <c r="H280" s="229"/>
      <c r="I280" s="230">
        <f t="shared" si="195"/>
        <v>0</v>
      </c>
      <c r="J280" s="441">
        <f t="shared" si="145"/>
        <v>0</v>
      </c>
      <c r="K280" s="231">
        <f t="shared" si="144"/>
        <v>0</v>
      </c>
      <c r="L280" s="432"/>
      <c r="M280" s="232"/>
      <c r="N280" s="221"/>
      <c r="O280" s="221"/>
      <c r="P280" s="218">
        <f t="shared" si="163"/>
        <v>0</v>
      </c>
      <c r="Q280" s="221"/>
      <c r="R280" s="221"/>
      <c r="S280" s="221"/>
      <c r="T280" s="218">
        <f t="shared" si="164"/>
        <v>0</v>
      </c>
      <c r="U280" s="221"/>
      <c r="V280" s="221"/>
      <c r="W280" s="221"/>
      <c r="X280" s="218">
        <f t="shared" si="165"/>
        <v>0</v>
      </c>
      <c r="Y280" s="221"/>
      <c r="Z280" s="221"/>
      <c r="AA280" s="221"/>
      <c r="AB280" s="422">
        <f t="shared" si="166"/>
        <v>0</v>
      </c>
      <c r="AC280" s="16"/>
      <c r="AD280" s="293"/>
      <c r="AE280" s="199"/>
      <c r="AF280" s="200"/>
      <c r="AG280" s="470">
        <f t="shared" si="198"/>
        <v>0</v>
      </c>
      <c r="AH280" s="476" t="s">
        <v>43</v>
      </c>
      <c r="AI280" s="476" t="s">
        <v>43</v>
      </c>
      <c r="AJ280" s="476" t="s">
        <v>43</v>
      </c>
      <c r="AK280" s="476" t="s">
        <v>43</v>
      </c>
      <c r="AL280" s="476" t="s">
        <v>43</v>
      </c>
      <c r="AM280" s="476" t="s">
        <v>43</v>
      </c>
      <c r="AN280" s="476" t="s">
        <v>43</v>
      </c>
      <c r="AO280" s="476" t="s">
        <v>43</v>
      </c>
      <c r="AP280" s="476" t="s">
        <v>43</v>
      </c>
      <c r="AQ280" s="476" t="s">
        <v>43</v>
      </c>
      <c r="AR280" s="476" t="s">
        <v>43</v>
      </c>
      <c r="AS280" s="474" t="s">
        <v>43</v>
      </c>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6"/>
      <c r="FK280" s="16"/>
      <c r="FL280" s="16"/>
      <c r="FM280" s="16"/>
      <c r="FN280" s="16"/>
      <c r="FO280" s="16"/>
      <c r="FP280" s="16"/>
      <c r="FQ280" s="16"/>
      <c r="FR280" s="16"/>
      <c r="FS280" s="16"/>
      <c r="FT280" s="16"/>
      <c r="FU280" s="16"/>
      <c r="FV280" s="16"/>
      <c r="FW280" s="16"/>
    </row>
    <row r="281" spans="1:179" s="15" customFormat="1" ht="17.25" customHeight="1" x14ac:dyDescent="0.25">
      <c r="A281" s="266"/>
      <c r="B281" s="191"/>
      <c r="C281" s="192"/>
      <c r="D281" s="537"/>
      <c r="E281" s="1687"/>
      <c r="F281" s="1665"/>
      <c r="G281" s="1665">
        <f t="shared" si="197"/>
        <v>0</v>
      </c>
      <c r="H281" s="229"/>
      <c r="I281" s="230">
        <f t="shared" si="195"/>
        <v>0</v>
      </c>
      <c r="J281" s="441">
        <f t="shared" si="145"/>
        <v>0</v>
      </c>
      <c r="K281" s="231">
        <f t="shared" si="144"/>
        <v>0</v>
      </c>
      <c r="L281" s="432"/>
      <c r="M281" s="232"/>
      <c r="N281" s="221"/>
      <c r="O281" s="221"/>
      <c r="P281" s="218">
        <f t="shared" si="163"/>
        <v>0</v>
      </c>
      <c r="Q281" s="221"/>
      <c r="R281" s="221"/>
      <c r="S281" s="221"/>
      <c r="T281" s="218">
        <f t="shared" si="164"/>
        <v>0</v>
      </c>
      <c r="U281" s="221"/>
      <c r="V281" s="221"/>
      <c r="W281" s="221"/>
      <c r="X281" s="218">
        <f t="shared" si="165"/>
        <v>0</v>
      </c>
      <c r="Y281" s="221"/>
      <c r="Z281" s="221"/>
      <c r="AA281" s="221"/>
      <c r="AB281" s="422">
        <f t="shared" si="166"/>
        <v>0</v>
      </c>
      <c r="AC281" s="16"/>
      <c r="AD281" s="266"/>
      <c r="AE281" s="191"/>
      <c r="AF281" s="192"/>
      <c r="AG281" s="470">
        <f t="shared" si="198"/>
        <v>0</v>
      </c>
      <c r="AH281" s="476" t="s">
        <v>43</v>
      </c>
      <c r="AI281" s="476" t="s">
        <v>43</v>
      </c>
      <c r="AJ281" s="476" t="s">
        <v>43</v>
      </c>
      <c r="AK281" s="476" t="s">
        <v>43</v>
      </c>
      <c r="AL281" s="476" t="s">
        <v>43</v>
      </c>
      <c r="AM281" s="476" t="s">
        <v>43</v>
      </c>
      <c r="AN281" s="476" t="s">
        <v>43</v>
      </c>
      <c r="AO281" s="476" t="s">
        <v>43</v>
      </c>
      <c r="AP281" s="476" t="s">
        <v>43</v>
      </c>
      <c r="AQ281" s="476" t="s">
        <v>43</v>
      </c>
      <c r="AR281" s="476" t="s">
        <v>43</v>
      </c>
      <c r="AS281" s="474" t="s">
        <v>43</v>
      </c>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6"/>
      <c r="FK281" s="16"/>
      <c r="FL281" s="16"/>
      <c r="FM281" s="16"/>
      <c r="FN281" s="16"/>
      <c r="FO281" s="16"/>
      <c r="FP281" s="16"/>
      <c r="FQ281" s="16"/>
      <c r="FR281" s="16"/>
      <c r="FS281" s="16"/>
      <c r="FT281" s="16"/>
      <c r="FU281" s="16"/>
      <c r="FV281" s="16"/>
      <c r="FW281" s="16"/>
    </row>
    <row r="282" spans="1:179" s="15" customFormat="1" ht="17.25" customHeight="1" x14ac:dyDescent="0.25">
      <c r="A282" s="266"/>
      <c r="B282" s="191"/>
      <c r="C282" s="192"/>
      <c r="D282" s="537"/>
      <c r="E282" s="1687"/>
      <c r="F282" s="1665"/>
      <c r="G282" s="1665">
        <f t="shared" si="197"/>
        <v>0</v>
      </c>
      <c r="H282" s="229"/>
      <c r="I282" s="230">
        <f t="shared" si="195"/>
        <v>0</v>
      </c>
      <c r="J282" s="441">
        <f t="shared" si="145"/>
        <v>0</v>
      </c>
      <c r="K282" s="231">
        <f t="shared" si="144"/>
        <v>0</v>
      </c>
      <c r="L282" s="432"/>
      <c r="M282" s="232"/>
      <c r="N282" s="221"/>
      <c r="O282" s="221"/>
      <c r="P282" s="218">
        <f t="shared" si="163"/>
        <v>0</v>
      </c>
      <c r="Q282" s="221"/>
      <c r="R282" s="221"/>
      <c r="S282" s="221"/>
      <c r="T282" s="218">
        <f t="shared" si="164"/>
        <v>0</v>
      </c>
      <c r="U282" s="221"/>
      <c r="V282" s="221"/>
      <c r="W282" s="221"/>
      <c r="X282" s="218">
        <f t="shared" si="165"/>
        <v>0</v>
      </c>
      <c r="Y282" s="221"/>
      <c r="Z282" s="221"/>
      <c r="AA282" s="221"/>
      <c r="AB282" s="422">
        <f t="shared" si="166"/>
        <v>0</v>
      </c>
      <c r="AC282" s="16"/>
      <c r="AD282" s="266"/>
      <c r="AE282" s="191"/>
      <c r="AF282" s="192"/>
      <c r="AG282" s="470">
        <f t="shared" si="198"/>
        <v>0</v>
      </c>
      <c r="AH282" s="476" t="s">
        <v>43</v>
      </c>
      <c r="AI282" s="476" t="s">
        <v>43</v>
      </c>
      <c r="AJ282" s="476" t="s">
        <v>43</v>
      </c>
      <c r="AK282" s="476" t="s">
        <v>43</v>
      </c>
      <c r="AL282" s="476" t="s">
        <v>43</v>
      </c>
      <c r="AM282" s="476" t="s">
        <v>43</v>
      </c>
      <c r="AN282" s="476" t="s">
        <v>43</v>
      </c>
      <c r="AO282" s="476" t="s">
        <v>43</v>
      </c>
      <c r="AP282" s="476" t="s">
        <v>43</v>
      </c>
      <c r="AQ282" s="476" t="s">
        <v>43</v>
      </c>
      <c r="AR282" s="476" t="s">
        <v>43</v>
      </c>
      <c r="AS282" s="474" t="s">
        <v>43</v>
      </c>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6"/>
      <c r="FK282" s="16"/>
      <c r="FL282" s="16"/>
      <c r="FM282" s="16"/>
      <c r="FN282" s="16"/>
      <c r="FO282" s="16"/>
      <c r="FP282" s="16"/>
      <c r="FQ282" s="16"/>
      <c r="FR282" s="16"/>
      <c r="FS282" s="16"/>
      <c r="FT282" s="16"/>
      <c r="FU282" s="16"/>
      <c r="FV282" s="16"/>
      <c r="FW282" s="16"/>
    </row>
    <row r="283" spans="1:179" s="15" customFormat="1" ht="17.25" customHeight="1" x14ac:dyDescent="0.25">
      <c r="A283" s="266"/>
      <c r="B283" s="191"/>
      <c r="C283" s="192"/>
      <c r="D283" s="537"/>
      <c r="E283" s="1687"/>
      <c r="F283" s="1665"/>
      <c r="G283" s="1665">
        <f t="shared" si="197"/>
        <v>0</v>
      </c>
      <c r="H283" s="229"/>
      <c r="I283" s="230">
        <f t="shared" si="195"/>
        <v>0</v>
      </c>
      <c r="J283" s="441">
        <f t="shared" si="145"/>
        <v>0</v>
      </c>
      <c r="K283" s="231">
        <f t="shared" si="144"/>
        <v>0</v>
      </c>
      <c r="L283" s="432"/>
      <c r="M283" s="232"/>
      <c r="N283" s="221"/>
      <c r="O283" s="221"/>
      <c r="P283" s="218">
        <f t="shared" si="163"/>
        <v>0</v>
      </c>
      <c r="Q283" s="221"/>
      <c r="R283" s="221"/>
      <c r="S283" s="221"/>
      <c r="T283" s="218">
        <f t="shared" si="164"/>
        <v>0</v>
      </c>
      <c r="U283" s="221"/>
      <c r="V283" s="221"/>
      <c r="W283" s="221"/>
      <c r="X283" s="218">
        <f t="shared" si="165"/>
        <v>0</v>
      </c>
      <c r="Y283" s="221"/>
      <c r="Z283" s="221"/>
      <c r="AA283" s="221"/>
      <c r="AB283" s="422">
        <f t="shared" si="166"/>
        <v>0</v>
      </c>
      <c r="AC283" s="16"/>
      <c r="AD283" s="266"/>
      <c r="AE283" s="191"/>
      <c r="AF283" s="192"/>
      <c r="AG283" s="470">
        <f t="shared" si="198"/>
        <v>0</v>
      </c>
      <c r="AH283" s="476" t="s">
        <v>43</v>
      </c>
      <c r="AI283" s="476" t="s">
        <v>43</v>
      </c>
      <c r="AJ283" s="476" t="s">
        <v>43</v>
      </c>
      <c r="AK283" s="476" t="s">
        <v>43</v>
      </c>
      <c r="AL283" s="476" t="s">
        <v>43</v>
      </c>
      <c r="AM283" s="476" t="s">
        <v>43</v>
      </c>
      <c r="AN283" s="476" t="s">
        <v>43</v>
      </c>
      <c r="AO283" s="476" t="s">
        <v>43</v>
      </c>
      <c r="AP283" s="476" t="s">
        <v>43</v>
      </c>
      <c r="AQ283" s="476" t="s">
        <v>43</v>
      </c>
      <c r="AR283" s="476" t="s">
        <v>43</v>
      </c>
      <c r="AS283" s="474" t="s">
        <v>43</v>
      </c>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6"/>
      <c r="FK283" s="16"/>
      <c r="FL283" s="16"/>
      <c r="FM283" s="16"/>
      <c r="FN283" s="16"/>
      <c r="FO283" s="16"/>
      <c r="FP283" s="16"/>
      <c r="FQ283" s="16"/>
      <c r="FR283" s="16"/>
      <c r="FS283" s="16"/>
      <c r="FT283" s="16"/>
      <c r="FU283" s="16"/>
      <c r="FV283" s="16"/>
      <c r="FW283" s="16"/>
    </row>
    <row r="284" spans="1:179" s="15" customFormat="1" ht="17.25" customHeight="1" x14ac:dyDescent="0.25">
      <c r="A284" s="266"/>
      <c r="B284" s="191"/>
      <c r="C284" s="192"/>
      <c r="D284" s="537"/>
      <c r="E284" s="1687"/>
      <c r="F284" s="1665"/>
      <c r="G284" s="1665">
        <f t="shared" si="197"/>
        <v>0</v>
      </c>
      <c r="H284" s="229"/>
      <c r="I284" s="230">
        <f t="shared" si="195"/>
        <v>0</v>
      </c>
      <c r="J284" s="441">
        <f t="shared" si="145"/>
        <v>0</v>
      </c>
      <c r="K284" s="231">
        <f t="shared" si="144"/>
        <v>0</v>
      </c>
      <c r="L284" s="432"/>
      <c r="M284" s="232"/>
      <c r="N284" s="221"/>
      <c r="O284" s="221"/>
      <c r="P284" s="218">
        <f t="shared" si="163"/>
        <v>0</v>
      </c>
      <c r="Q284" s="221"/>
      <c r="R284" s="221"/>
      <c r="S284" s="221"/>
      <c r="T284" s="218">
        <f t="shared" si="164"/>
        <v>0</v>
      </c>
      <c r="U284" s="221"/>
      <c r="V284" s="221"/>
      <c r="W284" s="221"/>
      <c r="X284" s="218">
        <f t="shared" si="165"/>
        <v>0</v>
      </c>
      <c r="Y284" s="221"/>
      <c r="Z284" s="221"/>
      <c r="AA284" s="221"/>
      <c r="AB284" s="422">
        <f t="shared" si="166"/>
        <v>0</v>
      </c>
      <c r="AC284" s="16"/>
      <c r="AD284" s="266"/>
      <c r="AE284" s="191"/>
      <c r="AF284" s="192"/>
      <c r="AG284" s="470">
        <f t="shared" si="198"/>
        <v>0</v>
      </c>
      <c r="AH284" s="476" t="s">
        <v>43</v>
      </c>
      <c r="AI284" s="476" t="s">
        <v>43</v>
      </c>
      <c r="AJ284" s="476" t="s">
        <v>43</v>
      </c>
      <c r="AK284" s="476" t="s">
        <v>43</v>
      </c>
      <c r="AL284" s="476" t="s">
        <v>43</v>
      </c>
      <c r="AM284" s="476" t="s">
        <v>43</v>
      </c>
      <c r="AN284" s="476" t="s">
        <v>43</v>
      </c>
      <c r="AO284" s="476" t="s">
        <v>43</v>
      </c>
      <c r="AP284" s="476" t="s">
        <v>43</v>
      </c>
      <c r="AQ284" s="476" t="s">
        <v>43</v>
      </c>
      <c r="AR284" s="476" t="s">
        <v>43</v>
      </c>
      <c r="AS284" s="474" t="s">
        <v>43</v>
      </c>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6"/>
      <c r="FK284" s="16"/>
      <c r="FL284" s="16"/>
      <c r="FM284" s="16"/>
      <c r="FN284" s="16"/>
      <c r="FO284" s="16"/>
      <c r="FP284" s="16"/>
      <c r="FQ284" s="16"/>
      <c r="FR284" s="16"/>
      <c r="FS284" s="16"/>
      <c r="FT284" s="16"/>
      <c r="FU284" s="16"/>
      <c r="FV284" s="16"/>
      <c r="FW284" s="16"/>
    </row>
    <row r="285" spans="1:179" s="15" customFormat="1" ht="17.25" customHeight="1" x14ac:dyDescent="0.25">
      <c r="A285" s="266"/>
      <c r="B285" s="191"/>
      <c r="C285" s="192"/>
      <c r="D285" s="537"/>
      <c r="E285" s="1687"/>
      <c r="F285" s="1665"/>
      <c r="G285" s="1665">
        <f t="shared" si="197"/>
        <v>0</v>
      </c>
      <c r="H285" s="229"/>
      <c r="I285" s="230">
        <f t="shared" si="195"/>
        <v>0</v>
      </c>
      <c r="J285" s="441">
        <f t="shared" si="145"/>
        <v>0</v>
      </c>
      <c r="K285" s="231">
        <f t="shared" ref="K285:K286" si="200">L285+P285+T285+X285+AB285</f>
        <v>0</v>
      </c>
      <c r="L285" s="432"/>
      <c r="M285" s="232"/>
      <c r="N285" s="221"/>
      <c r="O285" s="221"/>
      <c r="P285" s="218">
        <f t="shared" si="163"/>
        <v>0</v>
      </c>
      <c r="Q285" s="221"/>
      <c r="R285" s="221"/>
      <c r="S285" s="221"/>
      <c r="T285" s="218">
        <f t="shared" si="164"/>
        <v>0</v>
      </c>
      <c r="U285" s="221"/>
      <c r="V285" s="221"/>
      <c r="W285" s="221"/>
      <c r="X285" s="218">
        <f t="shared" si="165"/>
        <v>0</v>
      </c>
      <c r="Y285" s="221"/>
      <c r="Z285" s="221"/>
      <c r="AA285" s="221"/>
      <c r="AB285" s="422">
        <f t="shared" si="166"/>
        <v>0</v>
      </c>
      <c r="AC285" s="16"/>
      <c r="AD285" s="266"/>
      <c r="AE285" s="191"/>
      <c r="AF285" s="192"/>
      <c r="AG285" s="470">
        <f t="shared" si="198"/>
        <v>0</v>
      </c>
      <c r="AH285" s="476" t="s">
        <v>43</v>
      </c>
      <c r="AI285" s="476" t="s">
        <v>43</v>
      </c>
      <c r="AJ285" s="476" t="s">
        <v>43</v>
      </c>
      <c r="AK285" s="476" t="s">
        <v>43</v>
      </c>
      <c r="AL285" s="476" t="s">
        <v>43</v>
      </c>
      <c r="AM285" s="476" t="s">
        <v>43</v>
      </c>
      <c r="AN285" s="476" t="s">
        <v>43</v>
      </c>
      <c r="AO285" s="476" t="s">
        <v>43</v>
      </c>
      <c r="AP285" s="476" t="s">
        <v>43</v>
      </c>
      <c r="AQ285" s="476" t="s">
        <v>43</v>
      </c>
      <c r="AR285" s="476" t="s">
        <v>43</v>
      </c>
      <c r="AS285" s="474" t="s">
        <v>43</v>
      </c>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6"/>
      <c r="FK285" s="16"/>
      <c r="FL285" s="16"/>
      <c r="FM285" s="16"/>
      <c r="FN285" s="16"/>
      <c r="FO285" s="16"/>
      <c r="FP285" s="16"/>
      <c r="FQ285" s="16"/>
      <c r="FR285" s="16"/>
      <c r="FS285" s="16"/>
      <c r="FT285" s="16"/>
      <c r="FU285" s="16"/>
      <c r="FV285" s="16"/>
      <c r="FW285" s="16"/>
    </row>
    <row r="286" spans="1:179" s="15" customFormat="1" ht="17.25" customHeight="1" x14ac:dyDescent="0.25">
      <c r="A286" s="266"/>
      <c r="B286" s="191"/>
      <c r="C286" s="192"/>
      <c r="D286" s="537"/>
      <c r="E286" s="1687"/>
      <c r="F286" s="1670"/>
      <c r="G286" s="1671">
        <f t="shared" si="197"/>
        <v>0</v>
      </c>
      <c r="H286" s="229"/>
      <c r="I286" s="230">
        <f t="shared" si="195"/>
        <v>0</v>
      </c>
      <c r="J286" s="441">
        <f t="shared" si="145"/>
        <v>0</v>
      </c>
      <c r="K286" s="214">
        <f t="shared" si="200"/>
        <v>0</v>
      </c>
      <c r="L286" s="156"/>
      <c r="M286" s="156"/>
      <c r="N286" s="98"/>
      <c r="O286" s="98"/>
      <c r="P286" s="96">
        <f t="shared" si="163"/>
        <v>0</v>
      </c>
      <c r="Q286" s="98"/>
      <c r="R286" s="98"/>
      <c r="S286" s="98"/>
      <c r="T286" s="96">
        <f t="shared" si="164"/>
        <v>0</v>
      </c>
      <c r="U286" s="98"/>
      <c r="V286" s="98"/>
      <c r="W286" s="98"/>
      <c r="X286" s="96">
        <f t="shared" si="165"/>
        <v>0</v>
      </c>
      <c r="Y286" s="98"/>
      <c r="Z286" s="98"/>
      <c r="AA286" s="98"/>
      <c r="AB286" s="419">
        <f t="shared" si="166"/>
        <v>0</v>
      </c>
      <c r="AC286" s="16"/>
      <c r="AD286" s="69"/>
      <c r="AE286" s="70"/>
      <c r="AF286" s="86"/>
      <c r="AG286" s="470">
        <f t="shared" si="198"/>
        <v>0</v>
      </c>
      <c r="AH286" s="476" t="s">
        <v>43</v>
      </c>
      <c r="AI286" s="476" t="s">
        <v>43</v>
      </c>
      <c r="AJ286" s="476" t="s">
        <v>43</v>
      </c>
      <c r="AK286" s="476" t="s">
        <v>43</v>
      </c>
      <c r="AL286" s="476" t="s">
        <v>43</v>
      </c>
      <c r="AM286" s="476" t="s">
        <v>43</v>
      </c>
      <c r="AN286" s="476" t="s">
        <v>43</v>
      </c>
      <c r="AO286" s="476" t="s">
        <v>43</v>
      </c>
      <c r="AP286" s="476" t="s">
        <v>43</v>
      </c>
      <c r="AQ286" s="476" t="s">
        <v>43</v>
      </c>
      <c r="AR286" s="476" t="s">
        <v>43</v>
      </c>
      <c r="AS286" s="474" t="s">
        <v>43</v>
      </c>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6"/>
      <c r="FK286" s="16"/>
      <c r="FL286" s="16"/>
      <c r="FM286" s="16"/>
      <c r="FN286" s="16"/>
      <c r="FO286" s="16"/>
      <c r="FP286" s="16"/>
      <c r="FQ286" s="16"/>
      <c r="FR286" s="16"/>
      <c r="FS286" s="16"/>
      <c r="FT286" s="16"/>
      <c r="FU286" s="16"/>
      <c r="FV286" s="16"/>
      <c r="FW286" s="16"/>
    </row>
    <row r="287" spans="1:179" s="15" customFormat="1" ht="37.5" customHeight="1" x14ac:dyDescent="0.25">
      <c r="A287" s="540" t="s">
        <v>1004</v>
      </c>
      <c r="B287" s="53">
        <v>349</v>
      </c>
      <c r="C287" s="53">
        <v>987</v>
      </c>
      <c r="D287" s="547" t="s">
        <v>1804</v>
      </c>
      <c r="E287" s="1684"/>
      <c r="F287" s="1669"/>
      <c r="G287" s="1638">
        <f>F287</f>
        <v>0</v>
      </c>
      <c r="H287" s="20"/>
      <c r="I287" s="291">
        <f>G287-H287</f>
        <v>0</v>
      </c>
      <c r="J287" s="541">
        <f t="shared" si="145"/>
        <v>0</v>
      </c>
      <c r="K287" s="502">
        <f t="shared" ref="K287:K290" si="201">L287+P287+T287+X287+AB287</f>
        <v>0</v>
      </c>
      <c r="L287" s="502"/>
      <c r="M287" s="503"/>
      <c r="N287" s="504"/>
      <c r="O287" s="504"/>
      <c r="P287" s="504">
        <f t="shared" ref="P287" si="202">SUM(M287:O287)</f>
        <v>0</v>
      </c>
      <c r="Q287" s="504"/>
      <c r="R287" s="504"/>
      <c r="S287" s="504"/>
      <c r="T287" s="504">
        <f t="shared" ref="T287" si="203">SUM(Q287:S287)</f>
        <v>0</v>
      </c>
      <c r="U287" s="504"/>
      <c r="V287" s="504"/>
      <c r="W287" s="504"/>
      <c r="X287" s="504">
        <f t="shared" ref="X287" si="204">SUM(U287:W287)</f>
        <v>0</v>
      </c>
      <c r="Y287" s="504"/>
      <c r="Z287" s="504"/>
      <c r="AA287" s="504"/>
      <c r="AB287" s="505">
        <f t="shared" ref="AB287" si="205">SUM(Y287:AA287)</f>
        <v>0</v>
      </c>
      <c r="AC287" s="16"/>
      <c r="AD287" s="497" t="s">
        <v>1004</v>
      </c>
      <c r="AE287" s="498">
        <v>349</v>
      </c>
      <c r="AF287" s="498">
        <v>987</v>
      </c>
      <c r="AG287" s="1641">
        <f>F287</f>
        <v>0</v>
      </c>
      <c r="AH287" s="504" t="s">
        <v>43</v>
      </c>
      <c r="AI287" s="504" t="s">
        <v>43</v>
      </c>
      <c r="AJ287" s="504" t="s">
        <v>43</v>
      </c>
      <c r="AK287" s="504" t="s">
        <v>43</v>
      </c>
      <c r="AL287" s="504" t="s">
        <v>43</v>
      </c>
      <c r="AM287" s="504" t="s">
        <v>43</v>
      </c>
      <c r="AN287" s="504" t="s">
        <v>43</v>
      </c>
      <c r="AO287" s="504" t="s">
        <v>43</v>
      </c>
      <c r="AP287" s="504" t="s">
        <v>43</v>
      </c>
      <c r="AQ287" s="504" t="s">
        <v>43</v>
      </c>
      <c r="AR287" s="504" t="s">
        <v>43</v>
      </c>
      <c r="AS287" s="506" t="s">
        <v>43</v>
      </c>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6"/>
      <c r="FK287" s="16"/>
      <c r="FL287" s="16"/>
      <c r="FM287" s="16"/>
      <c r="FN287" s="16"/>
      <c r="FO287" s="16"/>
      <c r="FP287" s="16"/>
      <c r="FQ287" s="16"/>
      <c r="FR287" s="16"/>
      <c r="FS287" s="16"/>
      <c r="FT287" s="16"/>
      <c r="FU287" s="16"/>
      <c r="FV287" s="16"/>
      <c r="FW287" s="16"/>
    </row>
    <row r="288" spans="1:179" s="15" customFormat="1" ht="83.25" customHeight="1" x14ac:dyDescent="0.25">
      <c r="A288" s="497" t="s">
        <v>926</v>
      </c>
      <c r="B288" s="498">
        <v>349</v>
      </c>
      <c r="C288" s="498">
        <v>963</v>
      </c>
      <c r="D288" s="538" t="s">
        <v>1804</v>
      </c>
      <c r="E288" s="1672">
        <f>SUM(E289:E290)</f>
        <v>0</v>
      </c>
      <c r="F288" s="1672">
        <f>SUM(F289:F290)</f>
        <v>321100</v>
      </c>
      <c r="G288" s="1672">
        <f>SUM(G289:G290)</f>
        <v>321100</v>
      </c>
      <c r="H288" s="499">
        <f>SUM(H289:H290)</f>
        <v>0</v>
      </c>
      <c r="I288" s="500">
        <f>SUM(I289:I290)</f>
        <v>321100</v>
      </c>
      <c r="J288" s="501">
        <f t="shared" si="145"/>
        <v>321100</v>
      </c>
      <c r="K288" s="430">
        <f t="shared" si="201"/>
        <v>0</v>
      </c>
      <c r="L288" s="430">
        <f t="shared" ref="L288:AB288" si="206">SUM(L289:L290)</f>
        <v>0</v>
      </c>
      <c r="M288" s="45">
        <f t="shared" si="206"/>
        <v>0</v>
      </c>
      <c r="N288" s="20">
        <f t="shared" si="206"/>
        <v>0</v>
      </c>
      <c r="O288" s="20">
        <f t="shared" si="206"/>
        <v>0</v>
      </c>
      <c r="P288" s="20">
        <f t="shared" si="206"/>
        <v>0</v>
      </c>
      <c r="Q288" s="20">
        <f t="shared" si="206"/>
        <v>0</v>
      </c>
      <c r="R288" s="20">
        <f t="shared" si="206"/>
        <v>0</v>
      </c>
      <c r="S288" s="20">
        <f t="shared" si="206"/>
        <v>0</v>
      </c>
      <c r="T288" s="20">
        <f t="shared" si="206"/>
        <v>0</v>
      </c>
      <c r="U288" s="20">
        <f t="shared" si="206"/>
        <v>0</v>
      </c>
      <c r="V288" s="20">
        <f t="shared" si="206"/>
        <v>0</v>
      </c>
      <c r="W288" s="20">
        <f t="shared" si="206"/>
        <v>0</v>
      </c>
      <c r="X288" s="20">
        <f t="shared" si="206"/>
        <v>0</v>
      </c>
      <c r="Y288" s="20">
        <f t="shared" si="206"/>
        <v>0</v>
      </c>
      <c r="Z288" s="20">
        <f t="shared" si="206"/>
        <v>0</v>
      </c>
      <c r="AA288" s="20">
        <f t="shared" si="206"/>
        <v>0</v>
      </c>
      <c r="AB288" s="418">
        <f t="shared" si="206"/>
        <v>0</v>
      </c>
      <c r="AC288" s="16"/>
      <c r="AD288" s="63" t="s">
        <v>926</v>
      </c>
      <c r="AE288" s="53">
        <v>349</v>
      </c>
      <c r="AF288" s="53">
        <v>963</v>
      </c>
      <c r="AG288" s="1638">
        <f>SUM(AG289:AG290)</f>
        <v>321100</v>
      </c>
      <c r="AH288" s="20" t="s">
        <v>43</v>
      </c>
      <c r="AI288" s="20" t="s">
        <v>43</v>
      </c>
      <c r="AJ288" s="20" t="s">
        <v>43</v>
      </c>
      <c r="AK288" s="20" t="s">
        <v>43</v>
      </c>
      <c r="AL288" s="20" t="s">
        <v>43</v>
      </c>
      <c r="AM288" s="20" t="s">
        <v>43</v>
      </c>
      <c r="AN288" s="20" t="s">
        <v>43</v>
      </c>
      <c r="AO288" s="20" t="s">
        <v>43</v>
      </c>
      <c r="AP288" s="20" t="s">
        <v>43</v>
      </c>
      <c r="AQ288" s="20" t="s">
        <v>43</v>
      </c>
      <c r="AR288" s="20" t="s">
        <v>43</v>
      </c>
      <c r="AS288" s="474" t="s">
        <v>43</v>
      </c>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c r="FV288" s="16"/>
      <c r="FW288" s="16"/>
    </row>
    <row r="289" spans="1:180" s="16" customFormat="1" ht="67.5" customHeight="1" x14ac:dyDescent="0.25">
      <c r="A289" s="261" t="s">
        <v>922</v>
      </c>
      <c r="B289" s="70"/>
      <c r="C289" s="86"/>
      <c r="D289" s="284"/>
      <c r="E289" s="1684"/>
      <c r="F289" s="1664">
        <f>'349.963Гор.КММ (школы+допы)'!E8</f>
        <v>321100</v>
      </c>
      <c r="G289" s="1665">
        <f>F289</f>
        <v>321100</v>
      </c>
      <c r="H289" s="97"/>
      <c r="I289" s="211">
        <f t="shared" ref="I289:I290" si="207">G289-H289</f>
        <v>321100</v>
      </c>
      <c r="J289" s="438">
        <f t="shared" si="145"/>
        <v>321100</v>
      </c>
      <c r="K289" s="214">
        <f t="shared" si="201"/>
        <v>0</v>
      </c>
      <c r="L289" s="429"/>
      <c r="M289" s="156"/>
      <c r="N289" s="98"/>
      <c r="O289" s="98"/>
      <c r="P289" s="96">
        <f t="shared" ref="P289:P290" si="208">SUM(M289:O289)</f>
        <v>0</v>
      </c>
      <c r="Q289" s="98"/>
      <c r="R289" s="98"/>
      <c r="S289" s="98"/>
      <c r="T289" s="96">
        <f t="shared" ref="T289:T290" si="209">SUM(Q289:S289)</f>
        <v>0</v>
      </c>
      <c r="U289" s="98"/>
      <c r="V289" s="98"/>
      <c r="W289" s="98"/>
      <c r="X289" s="96">
        <f t="shared" ref="X289:X290" si="210">SUM(U289:W289)</f>
        <v>0</v>
      </c>
      <c r="Y289" s="98"/>
      <c r="Z289" s="98"/>
      <c r="AA289" s="98"/>
      <c r="AB289" s="419">
        <f>SUM(Y289:AA289)</f>
        <v>0</v>
      </c>
      <c r="AD289" s="261" t="s">
        <v>922</v>
      </c>
      <c r="AE289" s="70"/>
      <c r="AF289" s="86"/>
      <c r="AG289" s="464">
        <f t="shared" ref="AG289:AG290" si="211">F289</f>
        <v>321100</v>
      </c>
      <c r="AH289" s="98" t="s">
        <v>43</v>
      </c>
      <c r="AI289" s="98" t="s">
        <v>43</v>
      </c>
      <c r="AJ289" s="98" t="s">
        <v>43</v>
      </c>
      <c r="AK289" s="98" t="s">
        <v>43</v>
      </c>
      <c r="AL289" s="98" t="s">
        <v>43</v>
      </c>
      <c r="AM289" s="98" t="s">
        <v>43</v>
      </c>
      <c r="AN289" s="98" t="s">
        <v>43</v>
      </c>
      <c r="AO289" s="98" t="s">
        <v>43</v>
      </c>
      <c r="AP289" s="98" t="s">
        <v>43</v>
      </c>
      <c r="AQ289" s="98" t="s">
        <v>43</v>
      </c>
      <c r="AR289" s="98" t="s">
        <v>43</v>
      </c>
      <c r="AS289" s="474" t="s">
        <v>43</v>
      </c>
    </row>
    <row r="290" spans="1:180" s="16" customFormat="1" ht="53.25" customHeight="1" thickBot="1" x14ac:dyDescent="0.3">
      <c r="A290" s="507" t="s">
        <v>549</v>
      </c>
      <c r="B290" s="81"/>
      <c r="C290" s="105"/>
      <c r="D290" s="285"/>
      <c r="E290" s="1688"/>
      <c r="F290" s="1673">
        <v>0</v>
      </c>
      <c r="G290" s="1674">
        <f>F290</f>
        <v>0</v>
      </c>
      <c r="H290" s="233"/>
      <c r="I290" s="234">
        <f t="shared" si="207"/>
        <v>0</v>
      </c>
      <c r="J290" s="442">
        <f t="shared" ref="J290" si="212">G290-K290-H290</f>
        <v>0</v>
      </c>
      <c r="K290" s="435">
        <f t="shared" si="201"/>
        <v>0</v>
      </c>
      <c r="L290" s="508"/>
      <c r="M290" s="235"/>
      <c r="N290" s="222"/>
      <c r="O290" s="222"/>
      <c r="P290" s="219">
        <f t="shared" si="208"/>
        <v>0</v>
      </c>
      <c r="Q290" s="222"/>
      <c r="R290" s="222"/>
      <c r="S290" s="222"/>
      <c r="T290" s="219">
        <f t="shared" si="209"/>
        <v>0</v>
      </c>
      <c r="U290" s="222"/>
      <c r="V290" s="222"/>
      <c r="W290" s="222"/>
      <c r="X290" s="219">
        <f t="shared" si="210"/>
        <v>0</v>
      </c>
      <c r="Y290" s="222"/>
      <c r="Z290" s="222"/>
      <c r="AA290" s="222"/>
      <c r="AB290" s="423">
        <f t="shared" ref="AB290" si="213">SUM(Y290:AA290)</f>
        <v>0</v>
      </c>
      <c r="AD290" s="507" t="s">
        <v>549</v>
      </c>
      <c r="AE290" s="81"/>
      <c r="AF290" s="105"/>
      <c r="AG290" s="1642">
        <f t="shared" si="211"/>
        <v>0</v>
      </c>
      <c r="AH290" s="222" t="s">
        <v>43</v>
      </c>
      <c r="AI290" s="222" t="s">
        <v>43</v>
      </c>
      <c r="AJ290" s="222" t="s">
        <v>43</v>
      </c>
      <c r="AK290" s="222" t="s">
        <v>43</v>
      </c>
      <c r="AL290" s="222" t="s">
        <v>43</v>
      </c>
      <c r="AM290" s="222" t="s">
        <v>43</v>
      </c>
      <c r="AN290" s="222" t="s">
        <v>43</v>
      </c>
      <c r="AO290" s="222" t="s">
        <v>43</v>
      </c>
      <c r="AP290" s="222" t="s">
        <v>43</v>
      </c>
      <c r="AQ290" s="222" t="s">
        <v>43</v>
      </c>
      <c r="AR290" s="222" t="s">
        <v>43</v>
      </c>
      <c r="AS290" s="475" t="s">
        <v>43</v>
      </c>
    </row>
    <row r="291" spans="1:180" s="5" customFormat="1" ht="40.5" customHeight="1" thickBot="1" x14ac:dyDescent="0.35">
      <c r="A291" s="380" t="s">
        <v>1746</v>
      </c>
      <c r="B291" s="64"/>
      <c r="C291" s="64"/>
      <c r="D291" s="104"/>
      <c r="E291" s="104"/>
      <c r="F291" s="1654"/>
      <c r="G291" s="1654"/>
      <c r="H291" s="59"/>
      <c r="I291" s="59"/>
      <c r="J291" s="59"/>
      <c r="K291" s="59"/>
      <c r="L291" s="59"/>
      <c r="M291" s="59"/>
      <c r="N291" s="59"/>
      <c r="O291" s="59"/>
      <c r="P291" s="59"/>
      <c r="Q291" s="59"/>
      <c r="R291" s="59"/>
      <c r="S291" s="59"/>
      <c r="T291" s="59"/>
      <c r="U291" s="59"/>
      <c r="V291" s="59"/>
      <c r="W291" s="59"/>
      <c r="X291" s="59"/>
      <c r="Y291" s="59"/>
      <c r="Z291" s="59"/>
      <c r="AA291" s="59"/>
      <c r="AB291" s="59"/>
      <c r="AC291" s="59"/>
      <c r="AG291" s="1636"/>
    </row>
    <row r="292" spans="1:180" s="9" customFormat="1" ht="194.25" customHeight="1" x14ac:dyDescent="0.25">
      <c r="A292" s="124" t="s">
        <v>46</v>
      </c>
      <c r="B292" s="446" t="s">
        <v>34</v>
      </c>
      <c r="C292" s="446" t="s">
        <v>28</v>
      </c>
      <c r="D292" s="447" t="s">
        <v>58</v>
      </c>
      <c r="E292" s="448"/>
      <c r="F292" s="1865" t="s">
        <v>1302</v>
      </c>
      <c r="G292" s="1866" t="s">
        <v>1303</v>
      </c>
      <c r="H292" s="450" t="s">
        <v>1319</v>
      </c>
      <c r="I292" s="451" t="s">
        <v>1304</v>
      </c>
      <c r="J292" s="449" t="s">
        <v>918</v>
      </c>
      <c r="K292" s="450" t="s">
        <v>919</v>
      </c>
      <c r="L292" s="452" t="s">
        <v>920</v>
      </c>
      <c r="M292" s="171"/>
      <c r="N292" s="171"/>
      <c r="O292" s="151"/>
      <c r="P292" s="151"/>
      <c r="Q292" s="151"/>
      <c r="R292" s="151"/>
      <c r="S292" s="151"/>
      <c r="T292" s="151"/>
      <c r="U292" s="151"/>
      <c r="V292" s="151"/>
      <c r="W292" s="151"/>
      <c r="X292" s="151"/>
      <c r="Y292" s="151"/>
      <c r="Z292" s="151"/>
      <c r="AA292" s="151"/>
      <c r="AB292" s="151"/>
      <c r="AC292" s="151"/>
      <c r="AG292" s="1634"/>
    </row>
    <row r="293" spans="1:180" s="9" customFormat="1" ht="21.75" customHeight="1" x14ac:dyDescent="0.25">
      <c r="A293" s="89">
        <v>1</v>
      </c>
      <c r="B293" s="90">
        <v>2</v>
      </c>
      <c r="C293" s="90">
        <v>3</v>
      </c>
      <c r="D293" s="91">
        <v>4</v>
      </c>
      <c r="E293" s="204">
        <v>5</v>
      </c>
      <c r="F293" s="1655">
        <v>6</v>
      </c>
      <c r="G293" s="1676">
        <v>7</v>
      </c>
      <c r="H293" s="90">
        <v>8</v>
      </c>
      <c r="I293" s="91">
        <v>9</v>
      </c>
      <c r="J293" s="453">
        <v>10</v>
      </c>
      <c r="K293" s="454">
        <v>11</v>
      </c>
      <c r="L293" s="455">
        <v>12</v>
      </c>
      <c r="M293" s="166"/>
      <c r="N293" s="166"/>
      <c r="O293" s="54"/>
      <c r="P293" s="55"/>
      <c r="Q293" s="54"/>
      <c r="R293" s="56"/>
      <c r="S293" s="54"/>
      <c r="T293" s="55"/>
      <c r="U293" s="54"/>
      <c r="V293" s="56"/>
      <c r="W293" s="54"/>
      <c r="X293" s="55"/>
      <c r="Y293" s="54"/>
      <c r="Z293" s="56"/>
      <c r="AA293" s="54"/>
      <c r="AB293" s="55"/>
      <c r="AC293" s="54"/>
      <c r="AG293" s="1634"/>
    </row>
    <row r="294" spans="1:180" s="8" customFormat="1" ht="21" customHeight="1" x14ac:dyDescent="0.25">
      <c r="A294" s="119" t="s">
        <v>59</v>
      </c>
      <c r="B294" s="120"/>
      <c r="C294" s="120"/>
      <c r="D294" s="121"/>
      <c r="E294" s="462"/>
      <c r="F294" s="1677">
        <f>F296+F338</f>
        <v>0</v>
      </c>
      <c r="G294" s="1677">
        <f>G296+G338</f>
        <v>0</v>
      </c>
      <c r="H294" s="457">
        <f t="shared" ref="H294:L294" si="214">H296+H338</f>
        <v>0</v>
      </c>
      <c r="I294" s="463">
        <f t="shared" si="214"/>
        <v>0</v>
      </c>
      <c r="J294" s="456">
        <f t="shared" si="214"/>
        <v>0</v>
      </c>
      <c r="K294" s="457">
        <f t="shared" si="214"/>
        <v>0</v>
      </c>
      <c r="L294" s="458">
        <f t="shared" si="214"/>
        <v>0</v>
      </c>
      <c r="M294" s="57"/>
      <c r="N294" s="57"/>
      <c r="O294" s="57"/>
      <c r="P294" s="57"/>
      <c r="Q294" s="57"/>
      <c r="R294" s="57"/>
      <c r="S294" s="57"/>
      <c r="T294" s="57"/>
      <c r="U294" s="57"/>
      <c r="V294" s="57"/>
      <c r="W294" s="57"/>
      <c r="X294" s="57"/>
      <c r="Y294" s="57"/>
      <c r="Z294" s="57"/>
      <c r="AA294" s="57"/>
      <c r="AB294" s="57"/>
      <c r="AC294" s="57"/>
      <c r="AG294" s="1643"/>
    </row>
    <row r="295" spans="1:180" s="8" customFormat="1" ht="21" customHeight="1" x14ac:dyDescent="0.25">
      <c r="A295" s="119" t="s">
        <v>525</v>
      </c>
      <c r="B295" s="120"/>
      <c r="C295" s="120"/>
      <c r="D295" s="121"/>
      <c r="E295" s="462"/>
      <c r="F295" s="1677">
        <f>F300+F302+F304+F309+F311+F317+F338+F328-F318-F319-F325</f>
        <v>0</v>
      </c>
      <c r="G295" s="1677">
        <f>G300+G302+G304+G309+G311+G317+G338+G328-G318-G319-G325</f>
        <v>0</v>
      </c>
      <c r="H295" s="457">
        <f t="shared" ref="H295:L295" si="215">H300+H302+H304+H309+H311+H317+H338+H328-H318-H319-H325</f>
        <v>0</v>
      </c>
      <c r="I295" s="463">
        <f t="shared" si="215"/>
        <v>0</v>
      </c>
      <c r="J295" s="456">
        <f t="shared" si="215"/>
        <v>0</v>
      </c>
      <c r="K295" s="457">
        <f t="shared" si="215"/>
        <v>0</v>
      </c>
      <c r="L295" s="458">
        <f t="shared" si="215"/>
        <v>0</v>
      </c>
      <c r="M295" s="57"/>
      <c r="N295" s="57"/>
      <c r="O295" s="57"/>
      <c r="P295" s="57"/>
      <c r="Q295" s="57"/>
      <c r="R295" s="57"/>
      <c r="S295" s="57"/>
      <c r="T295" s="57"/>
      <c r="U295" s="57"/>
      <c r="V295" s="57"/>
      <c r="W295" s="57"/>
      <c r="X295" s="57"/>
      <c r="Y295" s="57"/>
      <c r="Z295" s="57"/>
      <c r="AA295" s="57"/>
      <c r="AB295" s="57"/>
      <c r="AC295" s="57"/>
      <c r="AG295" s="1643"/>
    </row>
    <row r="296" spans="1:180" s="8" customFormat="1" ht="21" customHeight="1" x14ac:dyDescent="0.25">
      <c r="A296" s="107"/>
      <c r="B296" s="108">
        <v>200</v>
      </c>
      <c r="C296" s="108"/>
      <c r="D296" s="110"/>
      <c r="E296" s="206"/>
      <c r="F296" s="1675">
        <f>F297+F336+F330+F332+F334</f>
        <v>0</v>
      </c>
      <c r="G296" s="1679">
        <f t="shared" ref="G296:L296" si="216">G297+G336+G330+G332+G334</f>
        <v>0</v>
      </c>
      <c r="H296" s="95">
        <f t="shared" si="216"/>
        <v>0</v>
      </c>
      <c r="I296" s="94">
        <f t="shared" si="216"/>
        <v>0</v>
      </c>
      <c r="J296" s="456">
        <f t="shared" si="216"/>
        <v>0</v>
      </c>
      <c r="K296" s="457">
        <f t="shared" si="216"/>
        <v>0</v>
      </c>
      <c r="L296" s="458">
        <f t="shared" si="216"/>
        <v>0</v>
      </c>
      <c r="M296" s="57"/>
      <c r="N296" s="57"/>
      <c r="O296" s="57"/>
      <c r="P296" s="57"/>
      <c r="Q296" s="57"/>
      <c r="R296" s="57"/>
      <c r="S296" s="57"/>
      <c r="T296" s="57"/>
      <c r="U296" s="57"/>
      <c r="V296" s="57"/>
      <c r="W296" s="57"/>
      <c r="X296" s="57"/>
      <c r="Y296" s="57"/>
      <c r="Z296" s="57"/>
      <c r="AA296" s="57"/>
      <c r="AB296" s="57"/>
      <c r="AC296" s="57"/>
      <c r="AG296" s="1643"/>
    </row>
    <row r="297" spans="1:180" s="8" customFormat="1" ht="21.75" customHeight="1" x14ac:dyDescent="0.25">
      <c r="A297" s="119" t="s">
        <v>540</v>
      </c>
      <c r="B297" s="120">
        <v>220</v>
      </c>
      <c r="C297" s="120"/>
      <c r="D297" s="121"/>
      <c r="E297" s="462"/>
      <c r="F297" s="1677">
        <f t="shared" ref="F297:L297" si="217">F298+F300+F302+F304+F309+F311+F317+F328</f>
        <v>0</v>
      </c>
      <c r="G297" s="1678">
        <f t="shared" si="217"/>
        <v>0</v>
      </c>
      <c r="H297" s="457">
        <f t="shared" si="217"/>
        <v>0</v>
      </c>
      <c r="I297" s="463">
        <f t="shared" si="217"/>
        <v>0</v>
      </c>
      <c r="J297" s="456">
        <f t="shared" si="217"/>
        <v>0</v>
      </c>
      <c r="K297" s="457">
        <f t="shared" si="217"/>
        <v>0</v>
      </c>
      <c r="L297" s="458">
        <f t="shared" si="217"/>
        <v>0</v>
      </c>
      <c r="M297" s="57"/>
      <c r="N297" s="57"/>
      <c r="O297" s="57"/>
      <c r="P297" s="57"/>
      <c r="Q297" s="57"/>
      <c r="R297" s="57"/>
      <c r="S297" s="57"/>
      <c r="T297" s="57"/>
      <c r="U297" s="57"/>
      <c r="V297" s="57"/>
      <c r="W297" s="57"/>
      <c r="X297" s="57"/>
      <c r="Y297" s="57"/>
      <c r="Z297" s="57"/>
      <c r="AA297" s="57"/>
      <c r="AB297" s="57"/>
      <c r="AC297" s="57"/>
      <c r="AG297" s="1643"/>
    </row>
    <row r="298" spans="1:180" s="17" customFormat="1" ht="21.75" customHeight="1" x14ac:dyDescent="0.25">
      <c r="A298" s="119" t="s">
        <v>541</v>
      </c>
      <c r="B298" s="120">
        <v>212</v>
      </c>
      <c r="C298" s="120"/>
      <c r="D298" s="121"/>
      <c r="E298" s="462"/>
      <c r="F298" s="1677">
        <f t="shared" ref="F298:L298" si="218">SUM(F299:F299)</f>
        <v>0</v>
      </c>
      <c r="G298" s="1678">
        <f t="shared" si="218"/>
        <v>0</v>
      </c>
      <c r="H298" s="457">
        <f t="shared" si="218"/>
        <v>0</v>
      </c>
      <c r="I298" s="463">
        <f t="shared" si="218"/>
        <v>0</v>
      </c>
      <c r="J298" s="456">
        <f t="shared" si="218"/>
        <v>0</v>
      </c>
      <c r="K298" s="457">
        <f t="shared" si="218"/>
        <v>0</v>
      </c>
      <c r="L298" s="458">
        <f t="shared" si="218"/>
        <v>0</v>
      </c>
      <c r="M298" s="57"/>
      <c r="N298" s="57"/>
      <c r="O298" s="57"/>
      <c r="P298" s="57"/>
      <c r="Q298" s="57"/>
      <c r="R298" s="57"/>
      <c r="S298" s="57"/>
      <c r="T298" s="57"/>
      <c r="U298" s="57"/>
      <c r="V298" s="57"/>
      <c r="W298" s="57"/>
      <c r="X298" s="57"/>
      <c r="Y298" s="57"/>
      <c r="Z298" s="57"/>
      <c r="AA298" s="57"/>
      <c r="AB298" s="57"/>
      <c r="AC298" s="57"/>
      <c r="AD298" s="40"/>
      <c r="AE298" s="40"/>
      <c r="AF298" s="40"/>
      <c r="AG298" s="1644"/>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0"/>
      <c r="FI298" s="40"/>
      <c r="FJ298" s="40"/>
      <c r="FK298" s="40"/>
      <c r="FL298" s="40"/>
      <c r="FM298" s="40"/>
      <c r="FN298" s="40"/>
      <c r="FO298" s="40"/>
      <c r="FP298" s="40"/>
      <c r="FQ298" s="40"/>
      <c r="FR298" s="40"/>
      <c r="FS298" s="40"/>
      <c r="FT298" s="40"/>
      <c r="FU298" s="40"/>
      <c r="FV298" s="40"/>
      <c r="FW298" s="40"/>
      <c r="FX298" s="40"/>
    </row>
    <row r="299" spans="1:180" s="15" customFormat="1" ht="66" customHeight="1" x14ac:dyDescent="0.25">
      <c r="A299" s="265" t="s">
        <v>103</v>
      </c>
      <c r="B299" s="70"/>
      <c r="C299" s="86">
        <v>912</v>
      </c>
      <c r="D299" s="83" t="s">
        <v>571</v>
      </c>
      <c r="E299" s="205"/>
      <c r="F299" s="1665"/>
      <c r="G299" s="1680">
        <f>F299</f>
        <v>0</v>
      </c>
      <c r="H299" s="74"/>
      <c r="I299" s="76"/>
      <c r="J299" s="459"/>
      <c r="K299" s="460"/>
      <c r="L299" s="461"/>
      <c r="M299" s="58"/>
      <c r="N299" s="58"/>
      <c r="O299" s="58"/>
      <c r="P299" s="58"/>
      <c r="Q299" s="58"/>
      <c r="R299" s="58"/>
      <c r="S299" s="58"/>
      <c r="T299" s="58"/>
      <c r="U299" s="58"/>
      <c r="V299" s="58"/>
      <c r="W299" s="58"/>
      <c r="X299" s="58"/>
      <c r="Y299" s="58"/>
      <c r="Z299" s="58"/>
      <c r="AA299" s="58"/>
      <c r="AB299" s="58"/>
      <c r="AC299" s="58"/>
      <c r="AD299" s="16"/>
      <c r="AE299" s="16"/>
      <c r="AF299" s="16"/>
      <c r="AG299" s="1645"/>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c r="FM299" s="16"/>
      <c r="FN299" s="16"/>
      <c r="FO299" s="16"/>
      <c r="FP299" s="16"/>
      <c r="FQ299" s="16"/>
      <c r="FR299" s="16"/>
      <c r="FS299" s="16"/>
      <c r="FT299" s="16"/>
      <c r="FU299" s="16"/>
      <c r="FV299" s="16"/>
      <c r="FW299" s="16"/>
      <c r="FX299" s="16"/>
    </row>
    <row r="300" spans="1:180" s="8" customFormat="1" ht="23.25" customHeight="1" x14ac:dyDescent="0.25">
      <c r="A300" s="119" t="s">
        <v>60</v>
      </c>
      <c r="B300" s="120">
        <v>221</v>
      </c>
      <c r="C300" s="120"/>
      <c r="D300" s="121"/>
      <c r="E300" s="462"/>
      <c r="F300" s="1677">
        <f t="shared" ref="F300:L300" si="219">SUM(F301)</f>
        <v>0</v>
      </c>
      <c r="G300" s="1678">
        <f t="shared" si="219"/>
        <v>0</v>
      </c>
      <c r="H300" s="457">
        <f t="shared" si="219"/>
        <v>0</v>
      </c>
      <c r="I300" s="463">
        <f t="shared" si="219"/>
        <v>0</v>
      </c>
      <c r="J300" s="456">
        <f t="shared" si="219"/>
        <v>0</v>
      </c>
      <c r="K300" s="457">
        <f t="shared" si="219"/>
        <v>0</v>
      </c>
      <c r="L300" s="458">
        <f t="shared" si="219"/>
        <v>0</v>
      </c>
      <c r="M300" s="57"/>
      <c r="N300" s="57"/>
      <c r="O300" s="57"/>
      <c r="P300" s="57"/>
      <c r="Q300" s="57"/>
      <c r="R300" s="57"/>
      <c r="S300" s="57"/>
      <c r="T300" s="57"/>
      <c r="U300" s="57"/>
      <c r="V300" s="57"/>
      <c r="W300" s="57"/>
      <c r="X300" s="57"/>
      <c r="Y300" s="57"/>
      <c r="Z300" s="57"/>
      <c r="AA300" s="57"/>
      <c r="AB300" s="57"/>
      <c r="AC300" s="57"/>
      <c r="AG300" s="1643"/>
    </row>
    <row r="301" spans="1:180" s="16" customFormat="1" ht="23.25" customHeight="1" x14ac:dyDescent="0.25">
      <c r="A301" s="265" t="s">
        <v>41</v>
      </c>
      <c r="B301" s="70"/>
      <c r="C301" s="86">
        <v>925</v>
      </c>
      <c r="D301" s="83" t="s">
        <v>572</v>
      </c>
      <c r="E301" s="205"/>
      <c r="F301" s="1680">
        <f>платные!E6</f>
        <v>0</v>
      </c>
      <c r="G301" s="1680">
        <f>F301</f>
        <v>0</v>
      </c>
      <c r="H301" s="74"/>
      <c r="I301" s="76"/>
      <c r="J301" s="459"/>
      <c r="K301" s="460"/>
      <c r="L301" s="461"/>
      <c r="M301" s="58"/>
      <c r="N301" s="58"/>
      <c r="O301" s="58"/>
      <c r="P301" s="58"/>
      <c r="Q301" s="58"/>
      <c r="R301" s="58"/>
      <c r="S301" s="58"/>
      <c r="T301" s="58"/>
      <c r="U301" s="58"/>
      <c r="V301" s="58"/>
      <c r="W301" s="58"/>
      <c r="X301" s="58"/>
      <c r="Y301" s="58"/>
      <c r="Z301" s="58"/>
      <c r="AA301" s="58"/>
      <c r="AB301" s="58"/>
      <c r="AC301" s="58"/>
      <c r="AG301" s="1645"/>
    </row>
    <row r="302" spans="1:180" s="17" customFormat="1" ht="23.25" customHeight="1" x14ac:dyDescent="0.25">
      <c r="A302" s="119" t="s">
        <v>534</v>
      </c>
      <c r="B302" s="120">
        <v>222</v>
      </c>
      <c r="C302" s="120"/>
      <c r="D302" s="121"/>
      <c r="E302" s="462"/>
      <c r="F302" s="1677">
        <f>SUM(F303)</f>
        <v>0</v>
      </c>
      <c r="G302" s="1678">
        <f t="shared" ref="G302:L302" si="220">SUM(G303)</f>
        <v>0</v>
      </c>
      <c r="H302" s="457">
        <f t="shared" si="220"/>
        <v>0</v>
      </c>
      <c r="I302" s="463">
        <f t="shared" si="220"/>
        <v>0</v>
      </c>
      <c r="J302" s="456">
        <f t="shared" si="220"/>
        <v>0</v>
      </c>
      <c r="K302" s="457">
        <f t="shared" si="220"/>
        <v>0</v>
      </c>
      <c r="L302" s="458">
        <f t="shared" si="220"/>
        <v>0</v>
      </c>
      <c r="M302" s="57"/>
      <c r="N302" s="57"/>
      <c r="O302" s="57"/>
      <c r="P302" s="57"/>
      <c r="Q302" s="57"/>
      <c r="R302" s="57"/>
      <c r="S302" s="57"/>
      <c r="T302" s="57"/>
      <c r="U302" s="57"/>
      <c r="V302" s="57"/>
      <c r="W302" s="57"/>
      <c r="X302" s="57"/>
      <c r="Y302" s="57"/>
      <c r="Z302" s="57"/>
      <c r="AA302" s="57"/>
      <c r="AB302" s="57"/>
      <c r="AC302" s="57"/>
      <c r="AD302" s="40"/>
      <c r="AE302" s="40"/>
      <c r="AF302" s="40"/>
      <c r="AG302" s="1644"/>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c r="DZ302" s="40"/>
      <c r="EA302" s="40"/>
      <c r="EB302" s="40"/>
      <c r="EC302" s="40"/>
      <c r="ED302" s="40"/>
      <c r="EE302" s="40"/>
      <c r="EF302" s="40"/>
      <c r="EG302" s="40"/>
      <c r="EH302" s="40"/>
      <c r="EI302" s="40"/>
      <c r="EJ302" s="40"/>
      <c r="EK302" s="40"/>
      <c r="EL302" s="40"/>
      <c r="EM302" s="40"/>
      <c r="EN302" s="40"/>
      <c r="EO302" s="40"/>
      <c r="EP302" s="40"/>
      <c r="EQ302" s="40"/>
      <c r="ER302" s="40"/>
      <c r="ES302" s="40"/>
      <c r="ET302" s="40"/>
      <c r="EU302" s="40"/>
      <c r="EV302" s="40"/>
      <c r="EW302" s="40"/>
      <c r="EX302" s="40"/>
      <c r="EY302" s="40"/>
      <c r="EZ302" s="40"/>
      <c r="FA302" s="40"/>
      <c r="FB302" s="40"/>
      <c r="FC302" s="40"/>
      <c r="FD302" s="40"/>
      <c r="FE302" s="40"/>
      <c r="FF302" s="40"/>
      <c r="FG302" s="40"/>
      <c r="FH302" s="40"/>
      <c r="FI302" s="40"/>
      <c r="FJ302" s="40"/>
      <c r="FK302" s="40"/>
      <c r="FL302" s="40"/>
      <c r="FM302" s="40"/>
      <c r="FN302" s="40"/>
      <c r="FO302" s="40"/>
      <c r="FP302" s="40"/>
      <c r="FQ302" s="40"/>
      <c r="FR302" s="40"/>
      <c r="FS302" s="40"/>
      <c r="FT302" s="40"/>
      <c r="FU302" s="40"/>
      <c r="FV302" s="40"/>
      <c r="FW302" s="40"/>
      <c r="FX302" s="40"/>
    </row>
    <row r="303" spans="1:180" s="15" customFormat="1" ht="24.75" customHeight="1" x14ac:dyDescent="0.25">
      <c r="A303" s="265" t="s">
        <v>62</v>
      </c>
      <c r="B303" s="70"/>
      <c r="C303" s="86">
        <v>922</v>
      </c>
      <c r="D303" s="83" t="s">
        <v>572</v>
      </c>
      <c r="E303" s="205"/>
      <c r="F303" s="1663"/>
      <c r="G303" s="1680">
        <f>F303</f>
        <v>0</v>
      </c>
      <c r="H303" s="74"/>
      <c r="I303" s="76"/>
      <c r="J303" s="459"/>
      <c r="K303" s="460"/>
      <c r="L303" s="461"/>
      <c r="M303" s="58"/>
      <c r="N303" s="58"/>
      <c r="O303" s="58"/>
      <c r="P303" s="58"/>
      <c r="Q303" s="58"/>
      <c r="R303" s="58"/>
      <c r="S303" s="58"/>
      <c r="T303" s="58"/>
      <c r="U303" s="58"/>
      <c r="V303" s="58"/>
      <c r="W303" s="58"/>
      <c r="X303" s="58"/>
      <c r="Y303" s="58"/>
      <c r="Z303" s="58"/>
      <c r="AA303" s="58"/>
      <c r="AB303" s="58"/>
      <c r="AC303" s="58"/>
      <c r="AD303" s="16"/>
      <c r="AE303" s="16"/>
      <c r="AF303" s="16"/>
      <c r="AG303" s="1645"/>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c r="FM303" s="16"/>
      <c r="FN303" s="16"/>
      <c r="FO303" s="16"/>
      <c r="FP303" s="16"/>
      <c r="FQ303" s="16"/>
      <c r="FR303" s="16"/>
      <c r="FS303" s="16"/>
      <c r="FT303" s="16"/>
      <c r="FU303" s="16"/>
      <c r="FV303" s="16"/>
      <c r="FW303" s="16"/>
      <c r="FX303" s="16"/>
    </row>
    <row r="304" spans="1:180" s="17" customFormat="1" ht="22.5" customHeight="1" x14ac:dyDescent="0.25">
      <c r="A304" s="119" t="s">
        <v>535</v>
      </c>
      <c r="B304" s="120">
        <v>223</v>
      </c>
      <c r="C304" s="120"/>
      <c r="D304" s="121"/>
      <c r="E304" s="462"/>
      <c r="F304" s="1677">
        <f t="shared" ref="F304:I304" si="221">SUM(F305:F308)</f>
        <v>0</v>
      </c>
      <c r="G304" s="1678">
        <f t="shared" si="221"/>
        <v>0</v>
      </c>
      <c r="H304" s="457">
        <f t="shared" si="221"/>
        <v>0</v>
      </c>
      <c r="I304" s="463">
        <f t="shared" si="221"/>
        <v>0</v>
      </c>
      <c r="J304" s="456">
        <f t="shared" ref="J304:L304" si="222">SUM(J305:J308)</f>
        <v>0</v>
      </c>
      <c r="K304" s="457">
        <f t="shared" si="222"/>
        <v>0</v>
      </c>
      <c r="L304" s="458">
        <f t="shared" si="222"/>
        <v>0</v>
      </c>
      <c r="M304" s="57"/>
      <c r="N304" s="57"/>
      <c r="O304" s="57"/>
      <c r="P304" s="57"/>
      <c r="Q304" s="57"/>
      <c r="R304" s="57"/>
      <c r="S304" s="57"/>
      <c r="T304" s="57"/>
      <c r="U304" s="57"/>
      <c r="V304" s="57"/>
      <c r="W304" s="57"/>
      <c r="X304" s="57"/>
      <c r="Y304" s="57"/>
      <c r="Z304" s="57"/>
      <c r="AA304" s="57"/>
      <c r="AB304" s="57"/>
      <c r="AC304" s="57"/>
      <c r="AD304" s="40"/>
      <c r="AE304" s="40"/>
      <c r="AF304" s="40"/>
      <c r="AG304" s="1644"/>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c r="DZ304" s="40"/>
      <c r="EA304" s="40"/>
      <c r="EB304" s="40"/>
      <c r="EC304" s="40"/>
      <c r="ED304" s="40"/>
      <c r="EE304" s="40"/>
      <c r="EF304" s="40"/>
      <c r="EG304" s="40"/>
      <c r="EH304" s="40"/>
      <c r="EI304" s="40"/>
      <c r="EJ304" s="40"/>
      <c r="EK304" s="40"/>
      <c r="EL304" s="40"/>
      <c r="EM304" s="40"/>
      <c r="EN304" s="40"/>
      <c r="EO304" s="40"/>
      <c r="EP304" s="40"/>
      <c r="EQ304" s="40"/>
      <c r="ER304" s="40"/>
      <c r="ES304" s="40"/>
      <c r="ET304" s="40"/>
      <c r="EU304" s="40"/>
      <c r="EV304" s="40"/>
      <c r="EW304" s="40"/>
      <c r="EX304" s="40"/>
      <c r="EY304" s="40"/>
      <c r="EZ304" s="40"/>
      <c r="FA304" s="40"/>
      <c r="FB304" s="40"/>
      <c r="FC304" s="40"/>
      <c r="FD304" s="40"/>
      <c r="FE304" s="40"/>
      <c r="FF304" s="40"/>
      <c r="FG304" s="40"/>
      <c r="FH304" s="40"/>
      <c r="FI304" s="40"/>
      <c r="FJ304" s="40"/>
      <c r="FK304" s="40"/>
      <c r="FL304" s="40"/>
      <c r="FM304" s="40"/>
      <c r="FN304" s="40"/>
      <c r="FO304" s="40"/>
      <c r="FP304" s="40"/>
      <c r="FQ304" s="40"/>
      <c r="FR304" s="40"/>
      <c r="FS304" s="40"/>
      <c r="FT304" s="40"/>
      <c r="FU304" s="40"/>
      <c r="FV304" s="40"/>
      <c r="FW304" s="40"/>
      <c r="FX304" s="40"/>
    </row>
    <row r="305" spans="1:180" s="15" customFormat="1" ht="33" customHeight="1" x14ac:dyDescent="0.25">
      <c r="A305" s="265" t="s">
        <v>21</v>
      </c>
      <c r="B305" s="70"/>
      <c r="C305" s="86">
        <v>931</v>
      </c>
      <c r="D305" s="83" t="s">
        <v>572</v>
      </c>
      <c r="E305" s="205"/>
      <c r="F305" s="1680">
        <f>платные!E7</f>
        <v>0</v>
      </c>
      <c r="G305" s="1680">
        <f>F305</f>
        <v>0</v>
      </c>
      <c r="H305" s="74"/>
      <c r="I305" s="76"/>
      <c r="J305" s="459"/>
      <c r="K305" s="460"/>
      <c r="L305" s="461"/>
      <c r="M305" s="58"/>
      <c r="N305" s="58"/>
      <c r="O305" s="58"/>
      <c r="P305" s="58"/>
      <c r="Q305" s="58"/>
      <c r="R305" s="58"/>
      <c r="S305" s="58"/>
      <c r="T305" s="58"/>
      <c r="U305" s="58"/>
      <c r="V305" s="58"/>
      <c r="W305" s="58"/>
      <c r="X305" s="58"/>
      <c r="Y305" s="58"/>
      <c r="Z305" s="58"/>
      <c r="AA305" s="58"/>
      <c r="AB305" s="58"/>
      <c r="AC305" s="58"/>
      <c r="AD305" s="16"/>
      <c r="AE305" s="16"/>
      <c r="AF305" s="16"/>
      <c r="AG305" s="1645"/>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c r="FM305" s="16"/>
      <c r="FN305" s="16"/>
      <c r="FO305" s="16"/>
      <c r="FP305" s="16"/>
      <c r="FQ305" s="16"/>
      <c r="FR305" s="16"/>
      <c r="FS305" s="16"/>
      <c r="FT305" s="16"/>
      <c r="FU305" s="16"/>
      <c r="FV305" s="16"/>
      <c r="FW305" s="16"/>
      <c r="FX305" s="16"/>
    </row>
    <row r="306" spans="1:180" s="15" customFormat="1" ht="19.5" customHeight="1" x14ac:dyDescent="0.25">
      <c r="A306" s="265" t="s">
        <v>19</v>
      </c>
      <c r="B306" s="70"/>
      <c r="C306" s="86">
        <v>932</v>
      </c>
      <c r="D306" s="83" t="s">
        <v>572</v>
      </c>
      <c r="E306" s="205"/>
      <c r="F306" s="1663"/>
      <c r="G306" s="1680">
        <f>F306</f>
        <v>0</v>
      </c>
      <c r="H306" s="74"/>
      <c r="I306" s="76"/>
      <c r="J306" s="459"/>
      <c r="K306" s="460"/>
      <c r="L306" s="461"/>
      <c r="M306" s="58"/>
      <c r="N306" s="58"/>
      <c r="O306" s="58"/>
      <c r="P306" s="58"/>
      <c r="Q306" s="58"/>
      <c r="R306" s="58"/>
      <c r="S306" s="58"/>
      <c r="T306" s="58"/>
      <c r="U306" s="58"/>
      <c r="V306" s="58"/>
      <c r="W306" s="58"/>
      <c r="X306" s="58"/>
      <c r="Y306" s="58"/>
      <c r="Z306" s="58"/>
      <c r="AA306" s="58"/>
      <c r="AB306" s="58"/>
      <c r="AC306" s="58"/>
      <c r="AD306" s="16"/>
      <c r="AE306" s="16"/>
      <c r="AF306" s="16"/>
      <c r="AG306" s="1645"/>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6"/>
      <c r="FK306" s="16"/>
      <c r="FL306" s="16"/>
      <c r="FM306" s="16"/>
      <c r="FN306" s="16"/>
      <c r="FO306" s="16"/>
      <c r="FP306" s="16"/>
      <c r="FQ306" s="16"/>
      <c r="FR306" s="16"/>
      <c r="FS306" s="16"/>
      <c r="FT306" s="16"/>
      <c r="FU306" s="16"/>
      <c r="FV306" s="16"/>
      <c r="FW306" s="16"/>
      <c r="FX306" s="16"/>
    </row>
    <row r="307" spans="1:180" s="15" customFormat="1" ht="19.5" customHeight="1" x14ac:dyDescent="0.25">
      <c r="A307" s="265" t="s">
        <v>598</v>
      </c>
      <c r="B307" s="70"/>
      <c r="C307" s="86">
        <v>933</v>
      </c>
      <c r="D307" s="83" t="s">
        <v>572</v>
      </c>
      <c r="E307" s="205"/>
      <c r="F307" s="1663"/>
      <c r="G307" s="1680"/>
      <c r="H307" s="74"/>
      <c r="I307" s="76"/>
      <c r="J307" s="459"/>
      <c r="K307" s="460"/>
      <c r="L307" s="461"/>
      <c r="M307" s="58"/>
      <c r="N307" s="58"/>
      <c r="O307" s="58"/>
      <c r="P307" s="58"/>
      <c r="Q307" s="58"/>
      <c r="R307" s="58"/>
      <c r="S307" s="58"/>
      <c r="T307" s="58"/>
      <c r="U307" s="58"/>
      <c r="V307" s="58"/>
      <c r="W307" s="58"/>
      <c r="X307" s="58"/>
      <c r="Y307" s="58"/>
      <c r="Z307" s="58"/>
      <c r="AA307" s="58"/>
      <c r="AB307" s="58"/>
      <c r="AC307" s="58"/>
      <c r="AD307" s="16"/>
      <c r="AE307" s="16"/>
      <c r="AF307" s="16"/>
      <c r="AG307" s="1645"/>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6"/>
      <c r="FK307" s="16"/>
      <c r="FL307" s="16"/>
      <c r="FM307" s="16"/>
      <c r="FN307" s="16"/>
      <c r="FO307" s="16"/>
      <c r="FP307" s="16"/>
      <c r="FQ307" s="16"/>
      <c r="FR307" s="16"/>
      <c r="FS307" s="16"/>
      <c r="FT307" s="16"/>
      <c r="FU307" s="16"/>
      <c r="FV307" s="16"/>
      <c r="FW307" s="16"/>
      <c r="FX307" s="16"/>
    </row>
    <row r="308" spans="1:180" s="15" customFormat="1" ht="19.5" customHeight="1" x14ac:dyDescent="0.25">
      <c r="A308" s="265" t="s">
        <v>599</v>
      </c>
      <c r="B308" s="70"/>
      <c r="C308" s="86">
        <v>933</v>
      </c>
      <c r="D308" s="83" t="s">
        <v>572</v>
      </c>
      <c r="E308" s="205"/>
      <c r="F308" s="1663"/>
      <c r="G308" s="1680">
        <f t="shared" ref="G308" si="223">F308</f>
        <v>0</v>
      </c>
      <c r="H308" s="74"/>
      <c r="I308" s="76"/>
      <c r="J308" s="459"/>
      <c r="K308" s="460"/>
      <c r="L308" s="461"/>
      <c r="M308" s="58"/>
      <c r="N308" s="58"/>
      <c r="O308" s="58"/>
      <c r="P308" s="58"/>
      <c r="Q308" s="58"/>
      <c r="R308" s="58"/>
      <c r="S308" s="58"/>
      <c r="T308" s="58"/>
      <c r="U308" s="58"/>
      <c r="V308" s="58"/>
      <c r="W308" s="58"/>
      <c r="X308" s="58"/>
      <c r="Y308" s="58"/>
      <c r="Z308" s="58"/>
      <c r="AA308" s="58"/>
      <c r="AB308" s="58"/>
      <c r="AC308" s="58"/>
      <c r="AD308" s="16"/>
      <c r="AE308" s="16"/>
      <c r="AF308" s="16"/>
      <c r="AG308" s="1645"/>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6"/>
      <c r="FK308" s="16"/>
      <c r="FL308" s="16"/>
      <c r="FM308" s="16"/>
      <c r="FN308" s="16"/>
      <c r="FO308" s="16"/>
      <c r="FP308" s="16"/>
      <c r="FQ308" s="16"/>
      <c r="FR308" s="16"/>
      <c r="FS308" s="16"/>
      <c r="FT308" s="16"/>
      <c r="FU308" s="16"/>
      <c r="FV308" s="16"/>
      <c r="FW308" s="16"/>
      <c r="FX308" s="16"/>
    </row>
    <row r="309" spans="1:180" s="17" customFormat="1" ht="32.25" customHeight="1" x14ac:dyDescent="0.25">
      <c r="A309" s="135" t="s">
        <v>533</v>
      </c>
      <c r="B309" s="120">
        <v>224</v>
      </c>
      <c r="C309" s="120"/>
      <c r="D309" s="121"/>
      <c r="E309" s="462"/>
      <c r="F309" s="1677">
        <f>SUM(F310)</f>
        <v>0</v>
      </c>
      <c r="G309" s="1678">
        <f t="shared" ref="G309:L309" si="224">SUM(G310)</f>
        <v>0</v>
      </c>
      <c r="H309" s="457">
        <f t="shared" si="224"/>
        <v>0</v>
      </c>
      <c r="I309" s="463">
        <f t="shared" si="224"/>
        <v>0</v>
      </c>
      <c r="J309" s="456">
        <f t="shared" si="224"/>
        <v>0</v>
      </c>
      <c r="K309" s="457">
        <f t="shared" si="224"/>
        <v>0</v>
      </c>
      <c r="L309" s="458">
        <f t="shared" si="224"/>
        <v>0</v>
      </c>
      <c r="M309" s="57"/>
      <c r="N309" s="57"/>
      <c r="O309" s="57"/>
      <c r="P309" s="57"/>
      <c r="Q309" s="57"/>
      <c r="R309" s="57"/>
      <c r="S309" s="57"/>
      <c r="T309" s="57"/>
      <c r="U309" s="57"/>
      <c r="V309" s="57"/>
      <c r="W309" s="57"/>
      <c r="X309" s="57"/>
      <c r="Y309" s="57"/>
      <c r="Z309" s="57"/>
      <c r="AA309" s="57"/>
      <c r="AB309" s="57"/>
      <c r="AC309" s="57"/>
      <c r="AD309" s="40"/>
      <c r="AE309" s="40"/>
      <c r="AF309" s="40"/>
      <c r="AG309" s="1644"/>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0"/>
      <c r="FI309" s="40"/>
      <c r="FJ309" s="40"/>
      <c r="FK309" s="40"/>
      <c r="FL309" s="40"/>
      <c r="FM309" s="40"/>
      <c r="FN309" s="40"/>
      <c r="FO309" s="40"/>
      <c r="FP309" s="40"/>
      <c r="FQ309" s="40"/>
      <c r="FR309" s="40"/>
      <c r="FS309" s="40"/>
      <c r="FT309" s="40"/>
      <c r="FU309" s="40"/>
      <c r="FV309" s="40"/>
      <c r="FW309" s="40"/>
      <c r="FX309" s="40"/>
    </row>
    <row r="310" spans="1:180" s="15" customFormat="1" ht="24.75" customHeight="1" x14ac:dyDescent="0.25">
      <c r="A310" s="265" t="s">
        <v>63</v>
      </c>
      <c r="B310" s="70"/>
      <c r="C310" s="86">
        <v>926</v>
      </c>
      <c r="D310" s="83" t="s">
        <v>572</v>
      </c>
      <c r="E310" s="205"/>
      <c r="F310" s="1663"/>
      <c r="G310" s="1680">
        <f>F310</f>
        <v>0</v>
      </c>
      <c r="H310" s="74"/>
      <c r="I310" s="76"/>
      <c r="J310" s="459"/>
      <c r="K310" s="460"/>
      <c r="L310" s="461"/>
      <c r="M310" s="58"/>
      <c r="N310" s="58"/>
      <c r="O310" s="58"/>
      <c r="P310" s="58"/>
      <c r="Q310" s="58"/>
      <c r="R310" s="58"/>
      <c r="S310" s="58"/>
      <c r="T310" s="58"/>
      <c r="U310" s="58"/>
      <c r="V310" s="58"/>
      <c r="W310" s="58"/>
      <c r="X310" s="58"/>
      <c r="Y310" s="58"/>
      <c r="Z310" s="58"/>
      <c r="AA310" s="58"/>
      <c r="AB310" s="58"/>
      <c r="AC310" s="58"/>
      <c r="AD310" s="16"/>
      <c r="AE310" s="16"/>
      <c r="AF310" s="16"/>
      <c r="AG310" s="1645"/>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6"/>
      <c r="FK310" s="16"/>
      <c r="FL310" s="16"/>
      <c r="FM310" s="16"/>
      <c r="FN310" s="16"/>
      <c r="FO310" s="16"/>
      <c r="FP310" s="16"/>
      <c r="FQ310" s="16"/>
      <c r="FR310" s="16"/>
      <c r="FS310" s="16"/>
      <c r="FT310" s="16"/>
      <c r="FU310" s="16"/>
      <c r="FV310" s="16"/>
      <c r="FW310" s="16"/>
      <c r="FX310" s="16"/>
    </row>
    <row r="311" spans="1:180" s="17" customFormat="1" ht="33" customHeight="1" x14ac:dyDescent="0.25">
      <c r="A311" s="135" t="s">
        <v>536</v>
      </c>
      <c r="B311" s="120">
        <v>225</v>
      </c>
      <c r="C311" s="120"/>
      <c r="D311" s="121"/>
      <c r="E311" s="462"/>
      <c r="F311" s="1677">
        <f>SUM(F312:F316)</f>
        <v>0</v>
      </c>
      <c r="G311" s="1678">
        <f t="shared" ref="G311:I311" si="225">SUM(G312:G316)</f>
        <v>0</v>
      </c>
      <c r="H311" s="457">
        <f t="shared" si="225"/>
        <v>0</v>
      </c>
      <c r="I311" s="463">
        <f t="shared" si="225"/>
        <v>0</v>
      </c>
      <c r="J311" s="456">
        <f t="shared" ref="J311:L311" si="226">SUM(J312:J316)</f>
        <v>0</v>
      </c>
      <c r="K311" s="457">
        <f t="shared" si="226"/>
        <v>0</v>
      </c>
      <c r="L311" s="458">
        <f t="shared" si="226"/>
        <v>0</v>
      </c>
      <c r="M311" s="57"/>
      <c r="N311" s="57"/>
      <c r="O311" s="57"/>
      <c r="P311" s="57"/>
      <c r="Q311" s="57"/>
      <c r="R311" s="57"/>
      <c r="S311" s="57"/>
      <c r="T311" s="57"/>
      <c r="U311" s="57"/>
      <c r="V311" s="57"/>
      <c r="W311" s="57"/>
      <c r="X311" s="57"/>
      <c r="Y311" s="57"/>
      <c r="Z311" s="57"/>
      <c r="AA311" s="57"/>
      <c r="AB311" s="57"/>
      <c r="AC311" s="57"/>
      <c r="AD311" s="40"/>
      <c r="AE311" s="40"/>
      <c r="AF311" s="40"/>
      <c r="AG311" s="1644"/>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c r="DZ311" s="40"/>
      <c r="EA311" s="40"/>
      <c r="EB311" s="40"/>
      <c r="EC311" s="40"/>
      <c r="ED311" s="40"/>
      <c r="EE311" s="40"/>
      <c r="EF311" s="40"/>
      <c r="EG311" s="40"/>
      <c r="EH311" s="40"/>
      <c r="EI311" s="40"/>
      <c r="EJ311" s="40"/>
      <c r="EK311" s="40"/>
      <c r="EL311" s="40"/>
      <c r="EM311" s="40"/>
      <c r="EN311" s="40"/>
      <c r="EO311" s="40"/>
      <c r="EP311" s="40"/>
      <c r="EQ311" s="40"/>
      <c r="ER311" s="40"/>
      <c r="ES311" s="40"/>
      <c r="ET311" s="40"/>
      <c r="EU311" s="40"/>
      <c r="EV311" s="40"/>
      <c r="EW311" s="40"/>
      <c r="EX311" s="40"/>
      <c r="EY311" s="40"/>
      <c r="EZ311" s="40"/>
      <c r="FA311" s="40"/>
      <c r="FB311" s="40"/>
      <c r="FC311" s="40"/>
      <c r="FD311" s="40"/>
      <c r="FE311" s="40"/>
      <c r="FF311" s="40"/>
      <c r="FG311" s="40"/>
      <c r="FH311" s="40"/>
      <c r="FI311" s="40"/>
      <c r="FJ311" s="40"/>
      <c r="FK311" s="40"/>
      <c r="FL311" s="40"/>
      <c r="FM311" s="40"/>
      <c r="FN311" s="40"/>
      <c r="FO311" s="40"/>
      <c r="FP311" s="40"/>
      <c r="FQ311" s="40"/>
      <c r="FR311" s="40"/>
      <c r="FS311" s="40"/>
      <c r="FT311" s="40"/>
      <c r="FU311" s="40"/>
      <c r="FV311" s="40"/>
      <c r="FW311" s="40"/>
      <c r="FX311" s="40"/>
    </row>
    <row r="312" spans="1:180" s="15" customFormat="1" ht="30" customHeight="1" x14ac:dyDescent="0.25">
      <c r="A312" s="265" t="s">
        <v>9</v>
      </c>
      <c r="B312" s="70"/>
      <c r="C312" s="86">
        <v>941</v>
      </c>
      <c r="D312" s="83" t="s">
        <v>572</v>
      </c>
      <c r="E312" s="205"/>
      <c r="F312" s="1680">
        <f>платные!E9</f>
        <v>0</v>
      </c>
      <c r="G312" s="1680">
        <f>F312</f>
        <v>0</v>
      </c>
      <c r="H312" s="74"/>
      <c r="I312" s="76"/>
      <c r="J312" s="459"/>
      <c r="K312" s="460"/>
      <c r="L312" s="461"/>
      <c r="M312" s="58"/>
      <c r="N312" s="58"/>
      <c r="O312" s="58"/>
      <c r="P312" s="58"/>
      <c r="Q312" s="58"/>
      <c r="R312" s="58"/>
      <c r="S312" s="58"/>
      <c r="T312" s="58"/>
      <c r="U312" s="58"/>
      <c r="V312" s="58"/>
      <c r="W312" s="58"/>
      <c r="X312" s="58"/>
      <c r="Y312" s="58"/>
      <c r="Z312" s="58"/>
      <c r="AA312" s="58"/>
      <c r="AB312" s="58"/>
      <c r="AC312" s="58"/>
      <c r="AD312" s="16"/>
      <c r="AE312" s="16"/>
      <c r="AF312" s="16"/>
      <c r="AG312" s="1645"/>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6"/>
      <c r="FK312" s="16"/>
      <c r="FL312" s="16"/>
      <c r="FM312" s="16"/>
      <c r="FN312" s="16"/>
      <c r="FO312" s="16"/>
      <c r="FP312" s="16"/>
      <c r="FQ312" s="16"/>
      <c r="FR312" s="16"/>
      <c r="FS312" s="16"/>
      <c r="FT312" s="16"/>
      <c r="FU312" s="16"/>
      <c r="FV312" s="16"/>
      <c r="FW312" s="16"/>
      <c r="FX312" s="16"/>
    </row>
    <row r="313" spans="1:180" s="15" customFormat="1" ht="19.5" customHeight="1" x14ac:dyDescent="0.25">
      <c r="A313" s="265" t="s">
        <v>6</v>
      </c>
      <c r="B313" s="70"/>
      <c r="C313" s="86">
        <v>942</v>
      </c>
      <c r="D313" s="83" t="s">
        <v>572</v>
      </c>
      <c r="E313" s="205"/>
      <c r="F313" s="1680">
        <f>платные!E8</f>
        <v>0</v>
      </c>
      <c r="G313" s="1680">
        <f t="shared" ref="G313:G316" si="227">F313</f>
        <v>0</v>
      </c>
      <c r="H313" s="74"/>
      <c r="I313" s="76"/>
      <c r="J313" s="459"/>
      <c r="K313" s="460"/>
      <c r="L313" s="461"/>
      <c r="M313" s="58"/>
      <c r="N313" s="58"/>
      <c r="O313" s="58"/>
      <c r="P313" s="58"/>
      <c r="Q313" s="58"/>
      <c r="R313" s="58"/>
      <c r="S313" s="58"/>
      <c r="T313" s="58"/>
      <c r="U313" s="58"/>
      <c r="V313" s="58"/>
      <c r="W313" s="58"/>
      <c r="X313" s="58"/>
      <c r="Y313" s="58"/>
      <c r="Z313" s="58"/>
      <c r="AA313" s="58"/>
      <c r="AB313" s="58"/>
      <c r="AC313" s="58"/>
      <c r="AD313" s="16"/>
      <c r="AE313" s="16"/>
      <c r="AF313" s="16"/>
      <c r="AG313" s="1645"/>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6"/>
      <c r="FK313" s="16"/>
      <c r="FL313" s="16"/>
      <c r="FM313" s="16"/>
      <c r="FN313" s="16"/>
      <c r="FO313" s="16"/>
      <c r="FP313" s="16"/>
      <c r="FQ313" s="16"/>
      <c r="FR313" s="16"/>
      <c r="FS313" s="16"/>
      <c r="FT313" s="16"/>
      <c r="FU313" s="16"/>
      <c r="FV313" s="16"/>
      <c r="FW313" s="16"/>
      <c r="FX313" s="16"/>
    </row>
    <row r="314" spans="1:180" s="15" customFormat="1" ht="19.5" customHeight="1" x14ac:dyDescent="0.25">
      <c r="A314" s="265" t="s">
        <v>68</v>
      </c>
      <c r="B314" s="70"/>
      <c r="C314" s="86">
        <v>943</v>
      </c>
      <c r="D314" s="83" t="s">
        <v>572</v>
      </c>
      <c r="E314" s="205"/>
      <c r="F314" s="1663"/>
      <c r="G314" s="1680">
        <f t="shared" si="227"/>
        <v>0</v>
      </c>
      <c r="H314" s="74"/>
      <c r="I314" s="76"/>
      <c r="J314" s="459"/>
      <c r="K314" s="460"/>
      <c r="L314" s="461"/>
      <c r="M314" s="58"/>
      <c r="N314" s="58"/>
      <c r="O314" s="58"/>
      <c r="P314" s="58"/>
      <c r="Q314" s="58"/>
      <c r="R314" s="58"/>
      <c r="S314" s="58"/>
      <c r="T314" s="58"/>
      <c r="U314" s="58"/>
      <c r="V314" s="58"/>
      <c r="W314" s="58"/>
      <c r="X314" s="58"/>
      <c r="Y314" s="58"/>
      <c r="Z314" s="58"/>
      <c r="AA314" s="58"/>
      <c r="AB314" s="58"/>
      <c r="AC314" s="58"/>
      <c r="AD314" s="16"/>
      <c r="AE314" s="16"/>
      <c r="AF314" s="16"/>
      <c r="AG314" s="1645"/>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6"/>
      <c r="FK314" s="16"/>
      <c r="FL314" s="16"/>
      <c r="FM314" s="16"/>
      <c r="FN314" s="16"/>
      <c r="FO314" s="16"/>
      <c r="FP314" s="16"/>
      <c r="FQ314" s="16"/>
      <c r="FR314" s="16"/>
      <c r="FS314" s="16"/>
      <c r="FT314" s="16"/>
      <c r="FU314" s="16"/>
      <c r="FV314" s="16"/>
      <c r="FW314" s="16"/>
      <c r="FX314" s="16"/>
    </row>
    <row r="315" spans="1:180" s="15" customFormat="1" ht="19.5" customHeight="1" x14ac:dyDescent="0.25">
      <c r="A315" s="265" t="s">
        <v>69</v>
      </c>
      <c r="B315" s="70"/>
      <c r="C315" s="86">
        <v>944</v>
      </c>
      <c r="D315" s="83" t="s">
        <v>572</v>
      </c>
      <c r="E315" s="205"/>
      <c r="F315" s="1663"/>
      <c r="G315" s="1680">
        <f t="shared" si="227"/>
        <v>0</v>
      </c>
      <c r="H315" s="74"/>
      <c r="I315" s="76"/>
      <c r="J315" s="459"/>
      <c r="K315" s="460"/>
      <c r="L315" s="461"/>
      <c r="M315" s="58"/>
      <c r="N315" s="58"/>
      <c r="O315" s="58"/>
      <c r="P315" s="58"/>
      <c r="Q315" s="58"/>
      <c r="R315" s="58"/>
      <c r="S315" s="58"/>
      <c r="T315" s="58"/>
      <c r="U315" s="58"/>
      <c r="V315" s="58"/>
      <c r="W315" s="58"/>
      <c r="X315" s="58"/>
      <c r="Y315" s="58"/>
      <c r="Z315" s="58"/>
      <c r="AA315" s="58"/>
      <c r="AB315" s="58"/>
      <c r="AC315" s="58"/>
      <c r="AD315" s="16"/>
      <c r="AE315" s="16"/>
      <c r="AF315" s="16"/>
      <c r="AG315" s="1645"/>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6"/>
      <c r="FK315" s="16"/>
      <c r="FL315" s="16"/>
      <c r="FM315" s="16"/>
      <c r="FN315" s="16"/>
      <c r="FO315" s="16"/>
      <c r="FP315" s="16"/>
      <c r="FQ315" s="16"/>
      <c r="FR315" s="16"/>
      <c r="FS315" s="16"/>
      <c r="FT315" s="16"/>
      <c r="FU315" s="16"/>
      <c r="FV315" s="16"/>
      <c r="FW315" s="16"/>
      <c r="FX315" s="16"/>
    </row>
    <row r="316" spans="1:180" s="15" customFormat="1" ht="19.5" customHeight="1" x14ac:dyDescent="0.25">
      <c r="A316" s="265" t="s">
        <v>13</v>
      </c>
      <c r="B316" s="70"/>
      <c r="C316" s="86">
        <v>947</v>
      </c>
      <c r="D316" s="83" t="s">
        <v>572</v>
      </c>
      <c r="E316" s="205"/>
      <c r="F316" s="1663"/>
      <c r="G316" s="1680">
        <f t="shared" si="227"/>
        <v>0</v>
      </c>
      <c r="H316" s="74"/>
      <c r="I316" s="76"/>
      <c r="J316" s="459"/>
      <c r="K316" s="460"/>
      <c r="L316" s="461"/>
      <c r="M316" s="58"/>
      <c r="N316" s="58"/>
      <c r="O316" s="58"/>
      <c r="P316" s="58"/>
      <c r="Q316" s="58"/>
      <c r="R316" s="58"/>
      <c r="S316" s="58"/>
      <c r="T316" s="58"/>
      <c r="U316" s="58"/>
      <c r="V316" s="58"/>
      <c r="W316" s="58"/>
      <c r="X316" s="58"/>
      <c r="Y316" s="58"/>
      <c r="Z316" s="58"/>
      <c r="AA316" s="58"/>
      <c r="AB316" s="58"/>
      <c r="AC316" s="58"/>
      <c r="AD316" s="16"/>
      <c r="AE316" s="16"/>
      <c r="AF316" s="16"/>
      <c r="AG316" s="1645"/>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6"/>
      <c r="FK316" s="16"/>
      <c r="FL316" s="16"/>
      <c r="FM316" s="16"/>
      <c r="FN316" s="16"/>
      <c r="FO316" s="16"/>
      <c r="FP316" s="16"/>
      <c r="FQ316" s="16"/>
      <c r="FR316" s="16"/>
      <c r="FS316" s="16"/>
      <c r="FT316" s="16"/>
      <c r="FU316" s="16"/>
      <c r="FV316" s="16"/>
      <c r="FW316" s="16"/>
      <c r="FX316" s="16"/>
    </row>
    <row r="317" spans="1:180" s="17" customFormat="1" ht="24.75" customHeight="1" x14ac:dyDescent="0.25">
      <c r="A317" s="119" t="s">
        <v>543</v>
      </c>
      <c r="B317" s="120">
        <v>226</v>
      </c>
      <c r="C317" s="120"/>
      <c r="D317" s="121"/>
      <c r="E317" s="462"/>
      <c r="F317" s="1677">
        <f>SUM(F318:F327)</f>
        <v>0</v>
      </c>
      <c r="G317" s="1678">
        <f t="shared" ref="G317:L317" si="228">SUM(G318:G327)</f>
        <v>0</v>
      </c>
      <c r="H317" s="457">
        <f t="shared" si="228"/>
        <v>0</v>
      </c>
      <c r="I317" s="463">
        <f t="shared" si="228"/>
        <v>0</v>
      </c>
      <c r="J317" s="456">
        <f t="shared" si="228"/>
        <v>0</v>
      </c>
      <c r="K317" s="457">
        <f t="shared" si="228"/>
        <v>0</v>
      </c>
      <c r="L317" s="458">
        <f t="shared" si="228"/>
        <v>0</v>
      </c>
      <c r="M317" s="57"/>
      <c r="N317" s="57"/>
      <c r="O317" s="57"/>
      <c r="P317" s="57"/>
      <c r="Q317" s="57"/>
      <c r="R317" s="57"/>
      <c r="S317" s="57"/>
      <c r="T317" s="57"/>
      <c r="U317" s="57"/>
      <c r="V317" s="57"/>
      <c r="W317" s="57"/>
      <c r="X317" s="57"/>
      <c r="Y317" s="57"/>
      <c r="Z317" s="57"/>
      <c r="AA317" s="57"/>
      <c r="AB317" s="57"/>
      <c r="AC317" s="57"/>
      <c r="AD317" s="40"/>
      <c r="AE317" s="40"/>
      <c r="AF317" s="40"/>
      <c r="AG317" s="1644"/>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0"/>
      <c r="FI317" s="40"/>
      <c r="FJ317" s="40"/>
      <c r="FK317" s="40"/>
      <c r="FL317" s="40"/>
      <c r="FM317" s="40"/>
      <c r="FN317" s="40"/>
      <c r="FO317" s="40"/>
      <c r="FP317" s="40"/>
      <c r="FQ317" s="40"/>
      <c r="FR317" s="40"/>
      <c r="FS317" s="40"/>
      <c r="FT317" s="40"/>
      <c r="FU317" s="40"/>
      <c r="FV317" s="40"/>
      <c r="FW317" s="40"/>
      <c r="FX317" s="40"/>
    </row>
    <row r="318" spans="1:180" s="15" customFormat="1" ht="84" customHeight="1" x14ac:dyDescent="0.25">
      <c r="A318" s="265" t="s">
        <v>106</v>
      </c>
      <c r="B318" s="70"/>
      <c r="C318" s="86">
        <v>921</v>
      </c>
      <c r="D318" s="83" t="s">
        <v>571</v>
      </c>
      <c r="E318" s="205"/>
      <c r="F318" s="1665"/>
      <c r="G318" s="1680">
        <f t="shared" ref="G318:G319" si="229">F318</f>
        <v>0</v>
      </c>
      <c r="H318" s="74"/>
      <c r="I318" s="76"/>
      <c r="J318" s="459"/>
      <c r="K318" s="460"/>
      <c r="L318" s="461"/>
      <c r="M318" s="58"/>
      <c r="N318" s="58"/>
      <c r="O318" s="58"/>
      <c r="P318" s="58"/>
      <c r="Q318" s="58"/>
      <c r="R318" s="58"/>
      <c r="S318" s="58"/>
      <c r="T318" s="58"/>
      <c r="U318" s="58"/>
      <c r="V318" s="58"/>
      <c r="W318" s="58"/>
      <c r="X318" s="58"/>
      <c r="Y318" s="58"/>
      <c r="Z318" s="58"/>
      <c r="AA318" s="58"/>
      <c r="AB318" s="58"/>
      <c r="AC318" s="58"/>
      <c r="AD318" s="16"/>
      <c r="AE318" s="16"/>
      <c r="AF318" s="16"/>
      <c r="AG318" s="1645"/>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6"/>
      <c r="FK318" s="16"/>
      <c r="FL318" s="16"/>
      <c r="FM318" s="16"/>
      <c r="FN318" s="16"/>
      <c r="FO318" s="16"/>
      <c r="FP318" s="16"/>
      <c r="FQ318" s="16"/>
      <c r="FR318" s="16"/>
      <c r="FS318" s="16"/>
      <c r="FT318" s="16"/>
      <c r="FU318" s="16"/>
      <c r="FV318" s="16"/>
      <c r="FW318" s="16"/>
      <c r="FX318" s="16"/>
    </row>
    <row r="319" spans="1:180" s="15" customFormat="1" ht="50.25" customHeight="1" x14ac:dyDescent="0.25">
      <c r="A319" s="265" t="s">
        <v>610</v>
      </c>
      <c r="B319" s="70"/>
      <c r="C319" s="86">
        <v>952</v>
      </c>
      <c r="D319" s="83" t="s">
        <v>571</v>
      </c>
      <c r="E319" s="205"/>
      <c r="F319" s="1665"/>
      <c r="G319" s="1680">
        <f t="shared" si="229"/>
        <v>0</v>
      </c>
      <c r="H319" s="74"/>
      <c r="I319" s="76"/>
      <c r="J319" s="459"/>
      <c r="K319" s="460"/>
      <c r="L319" s="461"/>
      <c r="M319" s="58"/>
      <c r="N319" s="58"/>
      <c r="O319" s="58"/>
      <c r="P319" s="58"/>
      <c r="Q319" s="58"/>
      <c r="R319" s="58"/>
      <c r="S319" s="58"/>
      <c r="T319" s="58"/>
      <c r="U319" s="58"/>
      <c r="V319" s="58"/>
      <c r="W319" s="58"/>
      <c r="X319" s="58"/>
      <c r="Y319" s="58"/>
      <c r="Z319" s="58"/>
      <c r="AA319" s="58"/>
      <c r="AB319" s="58"/>
      <c r="AC319" s="58"/>
      <c r="AD319" s="16"/>
      <c r="AE319" s="16"/>
      <c r="AF319" s="16"/>
      <c r="AG319" s="1645"/>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6"/>
      <c r="FK319" s="16"/>
      <c r="FL319" s="16"/>
      <c r="FM319" s="16"/>
      <c r="FN319" s="16"/>
      <c r="FO319" s="16"/>
      <c r="FP319" s="16"/>
      <c r="FQ319" s="16"/>
      <c r="FR319" s="16"/>
      <c r="FS319" s="16"/>
      <c r="FT319" s="16"/>
      <c r="FU319" s="16"/>
      <c r="FV319" s="16"/>
      <c r="FW319" s="16"/>
      <c r="FX319" s="16"/>
    </row>
    <row r="320" spans="1:180" s="15" customFormat="1" ht="49.5" customHeight="1" x14ac:dyDescent="0.25">
      <c r="A320" s="265" t="s">
        <v>27</v>
      </c>
      <c r="B320" s="70"/>
      <c r="C320" s="86">
        <v>953</v>
      </c>
      <c r="D320" s="83" t="s">
        <v>572</v>
      </c>
      <c r="E320" s="205"/>
      <c r="F320" s="1663"/>
      <c r="G320" s="1680">
        <f t="shared" ref="G320:G327" si="230">F320</f>
        <v>0</v>
      </c>
      <c r="H320" s="74"/>
      <c r="I320" s="76"/>
      <c r="J320" s="459"/>
      <c r="K320" s="460"/>
      <c r="L320" s="461"/>
      <c r="M320" s="58"/>
      <c r="N320" s="58"/>
      <c r="O320" s="58"/>
      <c r="P320" s="58"/>
      <c r="Q320" s="58"/>
      <c r="R320" s="58"/>
      <c r="S320" s="58"/>
      <c r="T320" s="58"/>
      <c r="U320" s="58"/>
      <c r="V320" s="58"/>
      <c r="W320" s="58"/>
      <c r="X320" s="58"/>
      <c r="Y320" s="58"/>
      <c r="Z320" s="58"/>
      <c r="AA320" s="58"/>
      <c r="AB320" s="58"/>
      <c r="AC320" s="58"/>
      <c r="AD320" s="16"/>
      <c r="AE320" s="16"/>
      <c r="AF320" s="16"/>
      <c r="AG320" s="1645"/>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6"/>
      <c r="FK320" s="16"/>
      <c r="FL320" s="16"/>
      <c r="FM320" s="16"/>
      <c r="FN320" s="16"/>
      <c r="FO320" s="16"/>
      <c r="FP320" s="16"/>
      <c r="FQ320" s="16"/>
      <c r="FR320" s="16"/>
      <c r="FS320" s="16"/>
      <c r="FT320" s="16"/>
      <c r="FU320" s="16"/>
      <c r="FV320" s="16"/>
      <c r="FW320" s="16"/>
      <c r="FX320" s="16"/>
    </row>
    <row r="321" spans="1:180" s="15" customFormat="1" ht="24" customHeight="1" x14ac:dyDescent="0.25">
      <c r="A321" s="265" t="s">
        <v>11</v>
      </c>
      <c r="B321" s="70"/>
      <c r="C321" s="86">
        <v>954</v>
      </c>
      <c r="D321" s="83" t="s">
        <v>572</v>
      </c>
      <c r="E321" s="205"/>
      <c r="F321" s="1663"/>
      <c r="G321" s="1680">
        <f t="shared" si="230"/>
        <v>0</v>
      </c>
      <c r="H321" s="74"/>
      <c r="I321" s="76"/>
      <c r="J321" s="459"/>
      <c r="K321" s="460"/>
      <c r="L321" s="461"/>
      <c r="M321" s="58"/>
      <c r="N321" s="58"/>
      <c r="O321" s="58"/>
      <c r="P321" s="58"/>
      <c r="Q321" s="58"/>
      <c r="R321" s="58"/>
      <c r="S321" s="58"/>
      <c r="T321" s="58"/>
      <c r="U321" s="58"/>
      <c r="V321" s="58"/>
      <c r="W321" s="58"/>
      <c r="X321" s="58"/>
      <c r="Y321" s="58"/>
      <c r="Z321" s="58"/>
      <c r="AA321" s="58"/>
      <c r="AB321" s="58"/>
      <c r="AC321" s="58"/>
      <c r="AD321" s="16"/>
      <c r="AE321" s="16"/>
      <c r="AF321" s="16"/>
      <c r="AG321" s="1645"/>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6"/>
      <c r="FK321" s="16"/>
      <c r="FL321" s="16"/>
      <c r="FM321" s="16"/>
      <c r="FN321" s="16"/>
      <c r="FO321" s="16"/>
      <c r="FP321" s="16"/>
      <c r="FQ321" s="16"/>
      <c r="FR321" s="16"/>
      <c r="FS321" s="16"/>
      <c r="FT321" s="16"/>
      <c r="FU321" s="16"/>
      <c r="FV321" s="16"/>
      <c r="FW321" s="16"/>
      <c r="FX321" s="16"/>
    </row>
    <row r="322" spans="1:180" s="15" customFormat="1" ht="34.5" customHeight="1" x14ac:dyDescent="0.25">
      <c r="A322" s="265" t="s">
        <v>650</v>
      </c>
      <c r="B322" s="70"/>
      <c r="C322" s="86">
        <v>955</v>
      </c>
      <c r="D322" s="83" t="s">
        <v>572</v>
      </c>
      <c r="E322" s="205"/>
      <c r="F322" s="1663"/>
      <c r="G322" s="1680">
        <f t="shared" si="230"/>
        <v>0</v>
      </c>
      <c r="H322" s="74"/>
      <c r="I322" s="76"/>
      <c r="J322" s="459"/>
      <c r="K322" s="460"/>
      <c r="L322" s="461"/>
      <c r="M322" s="58"/>
      <c r="N322" s="58"/>
      <c r="O322" s="58"/>
      <c r="P322" s="58"/>
      <c r="Q322" s="58"/>
      <c r="R322" s="58"/>
      <c r="S322" s="58"/>
      <c r="T322" s="58"/>
      <c r="U322" s="58"/>
      <c r="V322" s="58"/>
      <c r="W322" s="58"/>
      <c r="X322" s="58"/>
      <c r="Y322" s="58"/>
      <c r="Z322" s="58"/>
      <c r="AA322" s="58"/>
      <c r="AB322" s="58"/>
      <c r="AC322" s="58"/>
      <c r="AD322" s="16"/>
      <c r="AE322" s="16"/>
      <c r="AF322" s="16"/>
      <c r="AG322" s="1645"/>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6"/>
      <c r="FK322" s="16"/>
      <c r="FL322" s="16"/>
      <c r="FM322" s="16"/>
      <c r="FN322" s="16"/>
      <c r="FO322" s="16"/>
      <c r="FP322" s="16"/>
      <c r="FQ322" s="16"/>
      <c r="FR322" s="16"/>
      <c r="FS322" s="16"/>
      <c r="FT322" s="16"/>
      <c r="FU322" s="16"/>
      <c r="FV322" s="16"/>
      <c r="FW322" s="16"/>
      <c r="FX322" s="16"/>
    </row>
    <row r="323" spans="1:180" s="15" customFormat="1" ht="34.5" customHeight="1" x14ac:dyDescent="0.25">
      <c r="A323" s="265" t="s">
        <v>40</v>
      </c>
      <c r="B323" s="70"/>
      <c r="C323" s="86">
        <v>956</v>
      </c>
      <c r="D323" s="83" t="s">
        <v>572</v>
      </c>
      <c r="E323" s="205"/>
      <c r="F323" s="1663"/>
      <c r="G323" s="1680">
        <f t="shared" si="230"/>
        <v>0</v>
      </c>
      <c r="H323" s="74"/>
      <c r="I323" s="76"/>
      <c r="J323" s="459"/>
      <c r="K323" s="460"/>
      <c r="L323" s="461"/>
      <c r="M323" s="58"/>
      <c r="N323" s="58"/>
      <c r="O323" s="58"/>
      <c r="P323" s="58"/>
      <c r="Q323" s="58"/>
      <c r="R323" s="58"/>
      <c r="S323" s="58"/>
      <c r="T323" s="58"/>
      <c r="U323" s="58"/>
      <c r="V323" s="58"/>
      <c r="W323" s="58"/>
      <c r="X323" s="58"/>
      <c r="Y323" s="58"/>
      <c r="Z323" s="58"/>
      <c r="AA323" s="58"/>
      <c r="AB323" s="58"/>
      <c r="AC323" s="58"/>
      <c r="AD323" s="16"/>
      <c r="AE323" s="16"/>
      <c r="AF323" s="16"/>
      <c r="AG323" s="1645"/>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6"/>
      <c r="FK323" s="16"/>
      <c r="FL323" s="16"/>
      <c r="FM323" s="16"/>
      <c r="FN323" s="16"/>
      <c r="FO323" s="16"/>
      <c r="FP323" s="16"/>
      <c r="FQ323" s="16"/>
      <c r="FR323" s="16"/>
      <c r="FS323" s="16"/>
      <c r="FT323" s="16"/>
      <c r="FU323" s="16"/>
      <c r="FV323" s="16"/>
      <c r="FW323" s="16"/>
      <c r="FX323" s="16"/>
    </row>
    <row r="324" spans="1:180" s="15" customFormat="1" ht="84" customHeight="1" x14ac:dyDescent="0.25">
      <c r="A324" s="265" t="s">
        <v>77</v>
      </c>
      <c r="B324" s="70"/>
      <c r="C324" s="86">
        <v>957</v>
      </c>
      <c r="D324" s="83" t="s">
        <v>572</v>
      </c>
      <c r="E324" s="205"/>
      <c r="F324" s="1663"/>
      <c r="G324" s="1680">
        <f t="shared" si="230"/>
        <v>0</v>
      </c>
      <c r="H324" s="74"/>
      <c r="I324" s="76"/>
      <c r="J324" s="459"/>
      <c r="K324" s="460"/>
      <c r="L324" s="461"/>
      <c r="M324" s="58"/>
      <c r="N324" s="58"/>
      <c r="O324" s="58"/>
      <c r="P324" s="58"/>
      <c r="Q324" s="58"/>
      <c r="R324" s="58"/>
      <c r="S324" s="58"/>
      <c r="T324" s="58"/>
      <c r="U324" s="58"/>
      <c r="V324" s="58"/>
      <c r="W324" s="58"/>
      <c r="X324" s="58"/>
      <c r="Y324" s="58"/>
      <c r="Z324" s="58"/>
      <c r="AA324" s="58"/>
      <c r="AB324" s="58"/>
      <c r="AC324" s="58"/>
      <c r="AD324" s="16"/>
      <c r="AE324" s="16"/>
      <c r="AF324" s="16"/>
      <c r="AG324" s="1645"/>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6"/>
      <c r="FK324" s="16"/>
      <c r="FL324" s="16"/>
      <c r="FM324" s="16"/>
      <c r="FN324" s="16"/>
      <c r="FO324" s="16"/>
      <c r="FP324" s="16"/>
      <c r="FQ324" s="16"/>
      <c r="FR324" s="16"/>
      <c r="FS324" s="16"/>
      <c r="FT324" s="16"/>
      <c r="FU324" s="16"/>
      <c r="FV324" s="16"/>
      <c r="FW324" s="16"/>
      <c r="FX324" s="16"/>
    </row>
    <row r="325" spans="1:180" s="15" customFormat="1" ht="165" customHeight="1" x14ac:dyDescent="0.25">
      <c r="A325" s="265" t="s">
        <v>929</v>
      </c>
      <c r="B325" s="70"/>
      <c r="C325" s="86">
        <v>966</v>
      </c>
      <c r="D325" s="83" t="s">
        <v>572</v>
      </c>
      <c r="E325" s="205"/>
      <c r="F325" s="1663"/>
      <c r="G325" s="1680">
        <f t="shared" si="230"/>
        <v>0</v>
      </c>
      <c r="H325" s="74"/>
      <c r="I325" s="76"/>
      <c r="J325" s="459"/>
      <c r="K325" s="460"/>
      <c r="L325" s="461"/>
      <c r="M325" s="58"/>
      <c r="N325" s="58"/>
      <c r="O325" s="58"/>
      <c r="P325" s="58"/>
      <c r="Q325" s="58"/>
      <c r="R325" s="58"/>
      <c r="S325" s="58"/>
      <c r="T325" s="58"/>
      <c r="U325" s="58"/>
      <c r="V325" s="58"/>
      <c r="W325" s="58"/>
      <c r="X325" s="58"/>
      <c r="Y325" s="58"/>
      <c r="Z325" s="58"/>
      <c r="AA325" s="58"/>
      <c r="AB325" s="58"/>
      <c r="AC325" s="58"/>
      <c r="AD325" s="16"/>
      <c r="AE325" s="16"/>
      <c r="AF325" s="16"/>
      <c r="AG325" s="1645"/>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6"/>
      <c r="FK325" s="16"/>
      <c r="FL325" s="16"/>
      <c r="FM325" s="16"/>
      <c r="FN325" s="16"/>
      <c r="FO325" s="16"/>
      <c r="FP325" s="16"/>
      <c r="FQ325" s="16"/>
      <c r="FR325" s="16"/>
      <c r="FS325" s="16"/>
      <c r="FT325" s="16"/>
      <c r="FU325" s="16"/>
      <c r="FV325" s="16"/>
      <c r="FW325" s="16"/>
      <c r="FX325" s="16"/>
    </row>
    <row r="326" spans="1:180" s="15" customFormat="1" ht="99" customHeight="1" x14ac:dyDescent="0.25">
      <c r="A326" s="265" t="s">
        <v>23</v>
      </c>
      <c r="B326" s="70"/>
      <c r="C326" s="86">
        <v>995</v>
      </c>
      <c r="D326" s="83" t="s">
        <v>572</v>
      </c>
      <c r="E326" s="205"/>
      <c r="F326" s="1663"/>
      <c r="G326" s="1680">
        <f t="shared" si="230"/>
        <v>0</v>
      </c>
      <c r="H326" s="74"/>
      <c r="I326" s="76"/>
      <c r="J326" s="459"/>
      <c r="K326" s="460"/>
      <c r="L326" s="461"/>
      <c r="M326" s="58"/>
      <c r="N326" s="58"/>
      <c r="O326" s="58"/>
      <c r="P326" s="58"/>
      <c r="Q326" s="58"/>
      <c r="R326" s="58"/>
      <c r="S326" s="58"/>
      <c r="T326" s="58"/>
      <c r="U326" s="58"/>
      <c r="V326" s="58"/>
      <c r="W326" s="58"/>
      <c r="X326" s="58"/>
      <c r="Y326" s="58"/>
      <c r="Z326" s="58"/>
      <c r="AA326" s="58"/>
      <c r="AB326" s="58"/>
      <c r="AC326" s="58"/>
      <c r="AD326" s="16"/>
      <c r="AE326" s="16"/>
      <c r="AF326" s="16"/>
      <c r="AG326" s="1645"/>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6"/>
      <c r="FK326" s="16"/>
      <c r="FL326" s="16"/>
      <c r="FM326" s="16"/>
      <c r="FN326" s="16"/>
      <c r="FO326" s="16"/>
      <c r="FP326" s="16"/>
      <c r="FQ326" s="16"/>
      <c r="FR326" s="16"/>
      <c r="FS326" s="16"/>
      <c r="FT326" s="16"/>
      <c r="FU326" s="16"/>
      <c r="FV326" s="16"/>
      <c r="FW326" s="16"/>
      <c r="FX326" s="16"/>
    </row>
    <row r="327" spans="1:180" s="15" customFormat="1" ht="35.25" customHeight="1" x14ac:dyDescent="0.25">
      <c r="A327" s="265" t="s">
        <v>78</v>
      </c>
      <c r="B327" s="70"/>
      <c r="C327" s="86">
        <v>996</v>
      </c>
      <c r="D327" s="83" t="s">
        <v>572</v>
      </c>
      <c r="E327" s="205"/>
      <c r="F327" s="1663"/>
      <c r="G327" s="1680">
        <f t="shared" si="230"/>
        <v>0</v>
      </c>
      <c r="H327" s="74"/>
      <c r="I327" s="76"/>
      <c r="J327" s="459"/>
      <c r="K327" s="460"/>
      <c r="L327" s="461"/>
      <c r="M327" s="58"/>
      <c r="N327" s="58"/>
      <c r="O327" s="58"/>
      <c r="P327" s="58"/>
      <c r="Q327" s="58"/>
      <c r="R327" s="58"/>
      <c r="S327" s="58"/>
      <c r="T327" s="58"/>
      <c r="U327" s="58"/>
      <c r="V327" s="58"/>
      <c r="W327" s="58"/>
      <c r="X327" s="58"/>
      <c r="Y327" s="58"/>
      <c r="Z327" s="58"/>
      <c r="AA327" s="58"/>
      <c r="AB327" s="58"/>
      <c r="AC327" s="58"/>
      <c r="AD327" s="16"/>
      <c r="AE327" s="16"/>
      <c r="AF327" s="16"/>
      <c r="AG327" s="1645"/>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c r="FM327" s="16"/>
      <c r="FN327" s="16"/>
      <c r="FO327" s="16"/>
      <c r="FP327" s="16"/>
      <c r="FQ327" s="16"/>
      <c r="FR327" s="16"/>
      <c r="FS327" s="16"/>
      <c r="FT327" s="16"/>
      <c r="FU327" s="16"/>
      <c r="FV327" s="16"/>
      <c r="FW327" s="16"/>
      <c r="FX327" s="16"/>
    </row>
    <row r="328" spans="1:180" s="17" customFormat="1" ht="30.75" customHeight="1" x14ac:dyDescent="0.25">
      <c r="A328" s="119" t="s">
        <v>1001</v>
      </c>
      <c r="B328" s="120">
        <v>227</v>
      </c>
      <c r="C328" s="120"/>
      <c r="D328" s="121"/>
      <c r="E328" s="462"/>
      <c r="F328" s="1677">
        <f>SUM(F329)</f>
        <v>0</v>
      </c>
      <c r="G328" s="1678">
        <f t="shared" ref="G328:L328" si="231">SUM(G329)</f>
        <v>0</v>
      </c>
      <c r="H328" s="457">
        <f t="shared" si="231"/>
        <v>0</v>
      </c>
      <c r="I328" s="463">
        <f t="shared" si="231"/>
        <v>0</v>
      </c>
      <c r="J328" s="456">
        <f t="shared" si="231"/>
        <v>0</v>
      </c>
      <c r="K328" s="457">
        <f t="shared" si="231"/>
        <v>0</v>
      </c>
      <c r="L328" s="458">
        <f t="shared" si="231"/>
        <v>0</v>
      </c>
      <c r="M328" s="57"/>
      <c r="N328" s="57"/>
      <c r="O328" s="57"/>
      <c r="P328" s="57"/>
      <c r="Q328" s="57"/>
      <c r="R328" s="57"/>
      <c r="S328" s="57"/>
      <c r="T328" s="57"/>
      <c r="U328" s="57"/>
      <c r="V328" s="57"/>
      <c r="W328" s="57"/>
      <c r="X328" s="57"/>
      <c r="Y328" s="57"/>
      <c r="Z328" s="57"/>
      <c r="AA328" s="57"/>
      <c r="AB328" s="57"/>
      <c r="AC328" s="57"/>
      <c r="AD328" s="40"/>
      <c r="AE328" s="40"/>
      <c r="AF328" s="40"/>
      <c r="AG328" s="1644"/>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c r="DZ328" s="40"/>
      <c r="EA328" s="40"/>
      <c r="EB328" s="40"/>
      <c r="EC328" s="40"/>
      <c r="ED328" s="40"/>
      <c r="EE328" s="40"/>
      <c r="EF328" s="40"/>
      <c r="EG328" s="40"/>
      <c r="EH328" s="40"/>
      <c r="EI328" s="40"/>
      <c r="EJ328" s="40"/>
      <c r="EK328" s="40"/>
      <c r="EL328" s="40"/>
      <c r="EM328" s="40"/>
      <c r="EN328" s="40"/>
      <c r="EO328" s="40"/>
      <c r="EP328" s="40"/>
      <c r="EQ328" s="40"/>
      <c r="ER328" s="40"/>
      <c r="ES328" s="40"/>
      <c r="ET328" s="40"/>
      <c r="EU328" s="40"/>
      <c r="EV328" s="40"/>
      <c r="EW328" s="40"/>
      <c r="EX328" s="40"/>
      <c r="EY328" s="40"/>
      <c r="EZ328" s="40"/>
      <c r="FA328" s="40"/>
      <c r="FB328" s="40"/>
      <c r="FC328" s="40"/>
      <c r="FD328" s="40"/>
      <c r="FE328" s="40"/>
      <c r="FF328" s="40"/>
      <c r="FG328" s="40"/>
      <c r="FH328" s="40"/>
      <c r="FI328" s="40"/>
      <c r="FJ328" s="40"/>
      <c r="FK328" s="40"/>
      <c r="FL328" s="40"/>
      <c r="FM328" s="40"/>
      <c r="FN328" s="40"/>
      <c r="FO328" s="40"/>
      <c r="FP328" s="40"/>
      <c r="FQ328" s="40"/>
      <c r="FR328" s="40"/>
      <c r="FS328" s="40"/>
      <c r="FT328" s="40"/>
      <c r="FU328" s="40"/>
      <c r="FV328" s="40"/>
      <c r="FW328" s="40"/>
      <c r="FX328" s="40"/>
    </row>
    <row r="329" spans="1:180" s="15" customFormat="1" ht="52.5" customHeight="1" x14ac:dyDescent="0.25">
      <c r="A329" s="265" t="s">
        <v>7</v>
      </c>
      <c r="B329" s="70"/>
      <c r="C329" s="86">
        <v>951</v>
      </c>
      <c r="D329" s="83" t="s">
        <v>572</v>
      </c>
      <c r="E329" s="205"/>
      <c r="F329" s="1663"/>
      <c r="G329" s="1680">
        <f>F329</f>
        <v>0</v>
      </c>
      <c r="H329" s="74"/>
      <c r="I329" s="76"/>
      <c r="J329" s="459"/>
      <c r="K329" s="460"/>
      <c r="L329" s="461"/>
      <c r="M329" s="58"/>
      <c r="N329" s="58"/>
      <c r="O329" s="58"/>
      <c r="P329" s="58"/>
      <c r="Q329" s="58"/>
      <c r="R329" s="58"/>
      <c r="S329" s="58"/>
      <c r="T329" s="58"/>
      <c r="U329" s="58"/>
      <c r="V329" s="58"/>
      <c r="W329" s="58"/>
      <c r="X329" s="58"/>
      <c r="Y329" s="58"/>
      <c r="Z329" s="58"/>
      <c r="AA329" s="58"/>
      <c r="AB329" s="58"/>
      <c r="AC329" s="58"/>
      <c r="AD329" s="16"/>
      <c r="AE329" s="16"/>
      <c r="AF329" s="16"/>
      <c r="AG329" s="1645"/>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6"/>
      <c r="FK329" s="16"/>
      <c r="FL329" s="16"/>
      <c r="FM329" s="16"/>
      <c r="FN329" s="16"/>
      <c r="FO329" s="16"/>
      <c r="FP329" s="16"/>
      <c r="FQ329" s="16"/>
      <c r="FR329" s="16"/>
      <c r="FS329" s="16"/>
      <c r="FT329" s="16"/>
      <c r="FU329" s="16"/>
      <c r="FV329" s="16"/>
      <c r="FW329" s="16"/>
      <c r="FX329" s="16"/>
    </row>
    <row r="330" spans="1:180" s="8" customFormat="1" ht="23.25" customHeight="1" x14ac:dyDescent="0.25">
      <c r="A330" s="119" t="s">
        <v>933</v>
      </c>
      <c r="B330" s="120">
        <v>291</v>
      </c>
      <c r="C330" s="120"/>
      <c r="D330" s="121"/>
      <c r="E330" s="462"/>
      <c r="F330" s="1677">
        <f t="shared" ref="F330:L334" si="232">SUM(F331)</f>
        <v>0</v>
      </c>
      <c r="G330" s="1678">
        <f t="shared" si="232"/>
        <v>0</v>
      </c>
      <c r="H330" s="457">
        <f t="shared" si="232"/>
        <v>0</v>
      </c>
      <c r="I330" s="463">
        <f t="shared" si="232"/>
        <v>0</v>
      </c>
      <c r="J330" s="456">
        <f t="shared" si="232"/>
        <v>0</v>
      </c>
      <c r="K330" s="457">
        <f t="shared" si="232"/>
        <v>0</v>
      </c>
      <c r="L330" s="458">
        <f t="shared" si="232"/>
        <v>0</v>
      </c>
      <c r="M330" s="57"/>
      <c r="N330" s="57"/>
      <c r="O330" s="57"/>
      <c r="P330" s="57"/>
      <c r="Q330" s="57"/>
      <c r="R330" s="57"/>
      <c r="S330" s="57"/>
      <c r="T330" s="57"/>
      <c r="U330" s="57"/>
      <c r="V330" s="57"/>
      <c r="W330" s="57"/>
      <c r="X330" s="57"/>
      <c r="Y330" s="57"/>
      <c r="Z330" s="57"/>
      <c r="AA330" s="57"/>
      <c r="AB330" s="57"/>
      <c r="AC330" s="57"/>
      <c r="AG330" s="1643"/>
    </row>
    <row r="331" spans="1:180" s="16" customFormat="1" ht="132.75" customHeight="1" x14ac:dyDescent="0.25">
      <c r="A331" s="265" t="s">
        <v>937</v>
      </c>
      <c r="B331" s="70"/>
      <c r="C331" s="86">
        <v>967</v>
      </c>
      <c r="D331" s="83" t="s">
        <v>921</v>
      </c>
      <c r="E331" s="205"/>
      <c r="F331" s="1663"/>
      <c r="G331" s="1680">
        <v>0</v>
      </c>
      <c r="H331" s="74"/>
      <c r="I331" s="76"/>
      <c r="J331" s="459"/>
      <c r="K331" s="460"/>
      <c r="L331" s="461"/>
      <c r="M331" s="58"/>
      <c r="N331" s="58"/>
      <c r="O331" s="58"/>
      <c r="P331" s="58"/>
      <c r="Q331" s="58"/>
      <c r="R331" s="58"/>
      <c r="S331" s="58"/>
      <c r="T331" s="58"/>
      <c r="U331" s="58"/>
      <c r="V331" s="58"/>
      <c r="W331" s="58"/>
      <c r="X331" s="58"/>
      <c r="Y331" s="58"/>
      <c r="Z331" s="58"/>
      <c r="AA331" s="58"/>
      <c r="AB331" s="58"/>
      <c r="AC331" s="58"/>
      <c r="AG331" s="1645"/>
    </row>
    <row r="332" spans="1:180" s="8" customFormat="1" ht="51" customHeight="1" x14ac:dyDescent="0.25">
      <c r="A332" s="135" t="s">
        <v>931</v>
      </c>
      <c r="B332" s="120">
        <v>292</v>
      </c>
      <c r="C332" s="120"/>
      <c r="D332" s="121"/>
      <c r="E332" s="462"/>
      <c r="F332" s="1677">
        <f t="shared" si="232"/>
        <v>0</v>
      </c>
      <c r="G332" s="1678">
        <f t="shared" si="232"/>
        <v>0</v>
      </c>
      <c r="H332" s="457">
        <f t="shared" si="232"/>
        <v>0</v>
      </c>
      <c r="I332" s="463">
        <f t="shared" si="232"/>
        <v>0</v>
      </c>
      <c r="J332" s="456">
        <f t="shared" si="232"/>
        <v>0</v>
      </c>
      <c r="K332" s="457">
        <f t="shared" si="232"/>
        <v>0</v>
      </c>
      <c r="L332" s="458">
        <f t="shared" si="232"/>
        <v>0</v>
      </c>
      <c r="M332" s="57"/>
      <c r="N332" s="57"/>
      <c r="O332" s="57"/>
      <c r="P332" s="57"/>
      <c r="Q332" s="57"/>
      <c r="R332" s="57"/>
      <c r="S332" s="57"/>
      <c r="T332" s="57"/>
      <c r="U332" s="57"/>
      <c r="V332" s="57"/>
      <c r="W332" s="57"/>
      <c r="X332" s="57"/>
      <c r="Y332" s="57"/>
      <c r="Z332" s="57"/>
      <c r="AA332" s="57"/>
      <c r="AB332" s="57"/>
      <c r="AC332" s="57"/>
      <c r="AG332" s="1643"/>
    </row>
    <row r="333" spans="1:180" s="16" customFormat="1" ht="132.75" customHeight="1" x14ac:dyDescent="0.25">
      <c r="A333" s="265" t="s">
        <v>938</v>
      </c>
      <c r="B333" s="70"/>
      <c r="C333" s="86">
        <v>968</v>
      </c>
      <c r="D333" s="83" t="s">
        <v>934</v>
      </c>
      <c r="E333" s="205"/>
      <c r="F333" s="1663"/>
      <c r="G333" s="1680">
        <v>0</v>
      </c>
      <c r="H333" s="74"/>
      <c r="I333" s="76"/>
      <c r="J333" s="459"/>
      <c r="K333" s="460"/>
      <c r="L333" s="461"/>
      <c r="M333" s="58"/>
      <c r="N333" s="58"/>
      <c r="O333" s="58"/>
      <c r="P333" s="58"/>
      <c r="Q333" s="58"/>
      <c r="R333" s="58"/>
      <c r="S333" s="58"/>
      <c r="T333" s="58"/>
      <c r="U333" s="58"/>
      <c r="V333" s="58"/>
      <c r="W333" s="58"/>
      <c r="X333" s="58"/>
      <c r="Y333" s="58"/>
      <c r="Z333" s="58"/>
      <c r="AA333" s="58"/>
      <c r="AB333" s="58"/>
      <c r="AC333" s="58"/>
      <c r="AG333" s="1645"/>
    </row>
    <row r="334" spans="1:180" s="8" customFormat="1" ht="23.25" customHeight="1" x14ac:dyDescent="0.25">
      <c r="A334" s="119" t="s">
        <v>932</v>
      </c>
      <c r="B334" s="120">
        <v>295</v>
      </c>
      <c r="C334" s="120"/>
      <c r="D334" s="121"/>
      <c r="E334" s="462"/>
      <c r="F334" s="1677">
        <f t="shared" si="232"/>
        <v>0</v>
      </c>
      <c r="G334" s="1678">
        <f t="shared" si="232"/>
        <v>0</v>
      </c>
      <c r="H334" s="457">
        <f t="shared" si="232"/>
        <v>0</v>
      </c>
      <c r="I334" s="463">
        <f t="shared" si="232"/>
        <v>0</v>
      </c>
      <c r="J334" s="456">
        <f t="shared" si="232"/>
        <v>0</v>
      </c>
      <c r="K334" s="457">
        <f t="shared" si="232"/>
        <v>0</v>
      </c>
      <c r="L334" s="458">
        <f t="shared" si="232"/>
        <v>0</v>
      </c>
      <c r="M334" s="57"/>
      <c r="N334" s="57"/>
      <c r="O334" s="57"/>
      <c r="P334" s="57"/>
      <c r="Q334" s="57"/>
      <c r="R334" s="57"/>
      <c r="S334" s="57"/>
      <c r="T334" s="57"/>
      <c r="U334" s="57"/>
      <c r="V334" s="57"/>
      <c r="W334" s="57"/>
      <c r="X334" s="57"/>
      <c r="Y334" s="57"/>
      <c r="Z334" s="57"/>
      <c r="AA334" s="57"/>
      <c r="AB334" s="57"/>
      <c r="AC334" s="57"/>
      <c r="AG334" s="1643"/>
    </row>
    <row r="335" spans="1:180" s="16" customFormat="1" ht="83.25" customHeight="1" x14ac:dyDescent="0.25">
      <c r="A335" s="265" t="s">
        <v>939</v>
      </c>
      <c r="B335" s="70"/>
      <c r="C335" s="469" t="s">
        <v>2</v>
      </c>
      <c r="D335" s="83" t="s">
        <v>934</v>
      </c>
      <c r="E335" s="205"/>
      <c r="F335" s="1663"/>
      <c r="G335" s="1680">
        <v>0</v>
      </c>
      <c r="H335" s="74"/>
      <c r="I335" s="76"/>
      <c r="J335" s="459"/>
      <c r="K335" s="460"/>
      <c r="L335" s="461"/>
      <c r="M335" s="58"/>
      <c r="N335" s="58"/>
      <c r="O335" s="58"/>
      <c r="P335" s="58"/>
      <c r="Q335" s="58"/>
      <c r="R335" s="58"/>
      <c r="S335" s="58"/>
      <c r="T335" s="58"/>
      <c r="U335" s="58"/>
      <c r="V335" s="58"/>
      <c r="W335" s="58"/>
      <c r="X335" s="58"/>
      <c r="Y335" s="58"/>
      <c r="Z335" s="58"/>
      <c r="AA335" s="58"/>
      <c r="AB335" s="58"/>
      <c r="AC335" s="58"/>
      <c r="AG335" s="1645"/>
    </row>
    <row r="336" spans="1:180" s="17" customFormat="1" ht="36.75" customHeight="1" x14ac:dyDescent="0.25">
      <c r="A336" s="135" t="s">
        <v>1005</v>
      </c>
      <c r="B336" s="120">
        <v>296</v>
      </c>
      <c r="C336" s="120"/>
      <c r="D336" s="121"/>
      <c r="E336" s="462"/>
      <c r="F336" s="1677">
        <f t="shared" ref="F336:L336" si="233">SUM(F337:F337)</f>
        <v>0</v>
      </c>
      <c r="G336" s="1678">
        <f t="shared" si="233"/>
        <v>0</v>
      </c>
      <c r="H336" s="457">
        <f t="shared" si="233"/>
        <v>0</v>
      </c>
      <c r="I336" s="463">
        <f t="shared" si="233"/>
        <v>0</v>
      </c>
      <c r="J336" s="456">
        <f t="shared" si="233"/>
        <v>0</v>
      </c>
      <c r="K336" s="457">
        <f t="shared" si="233"/>
        <v>0</v>
      </c>
      <c r="L336" s="458">
        <f t="shared" si="233"/>
        <v>0</v>
      </c>
      <c r="M336" s="57"/>
      <c r="N336" s="57"/>
      <c r="O336" s="57"/>
      <c r="P336" s="57"/>
      <c r="Q336" s="57"/>
      <c r="R336" s="57"/>
      <c r="S336" s="57"/>
      <c r="T336" s="57"/>
      <c r="U336" s="57"/>
      <c r="V336" s="57"/>
      <c r="W336" s="57"/>
      <c r="X336" s="57"/>
      <c r="Y336" s="57"/>
      <c r="Z336" s="57"/>
      <c r="AA336" s="57"/>
      <c r="AB336" s="57"/>
      <c r="AC336" s="57"/>
      <c r="AD336" s="40"/>
      <c r="AE336" s="40"/>
      <c r="AF336" s="40"/>
      <c r="AG336" s="1644"/>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c r="DV336" s="40"/>
      <c r="DW336" s="40"/>
      <c r="DX336" s="40"/>
      <c r="DY336" s="40"/>
      <c r="DZ336" s="40"/>
      <c r="EA336" s="40"/>
      <c r="EB336" s="40"/>
      <c r="EC336" s="40"/>
      <c r="ED336" s="40"/>
      <c r="EE336" s="40"/>
      <c r="EF336" s="40"/>
      <c r="EG336" s="40"/>
      <c r="EH336" s="40"/>
      <c r="EI336" s="40"/>
      <c r="EJ336" s="40"/>
      <c r="EK336" s="40"/>
      <c r="EL336" s="40"/>
      <c r="EM336" s="40"/>
      <c r="EN336" s="40"/>
      <c r="EO336" s="40"/>
      <c r="EP336" s="40"/>
      <c r="EQ336" s="40"/>
      <c r="ER336" s="40"/>
      <c r="ES336" s="40"/>
      <c r="ET336" s="40"/>
      <c r="EU336" s="40"/>
      <c r="EV336" s="40"/>
      <c r="EW336" s="40"/>
      <c r="EX336" s="40"/>
      <c r="EY336" s="40"/>
      <c r="EZ336" s="40"/>
      <c r="FA336" s="40"/>
      <c r="FB336" s="40"/>
      <c r="FC336" s="40"/>
      <c r="FD336" s="40"/>
      <c r="FE336" s="40"/>
      <c r="FF336" s="40"/>
      <c r="FG336" s="40"/>
      <c r="FH336" s="40"/>
      <c r="FI336" s="40"/>
      <c r="FJ336" s="40"/>
      <c r="FK336" s="40"/>
      <c r="FL336" s="40"/>
      <c r="FM336" s="40"/>
      <c r="FN336" s="40"/>
      <c r="FO336" s="40"/>
      <c r="FP336" s="40"/>
      <c r="FQ336" s="40"/>
      <c r="FR336" s="40"/>
      <c r="FS336" s="40"/>
      <c r="FT336" s="40"/>
      <c r="FU336" s="40"/>
      <c r="FV336" s="40"/>
      <c r="FW336" s="40"/>
      <c r="FX336" s="40"/>
    </row>
    <row r="337" spans="1:180" s="15" customFormat="1" ht="83.25" customHeight="1" x14ac:dyDescent="0.25">
      <c r="A337" s="265" t="s">
        <v>940</v>
      </c>
      <c r="B337" s="70"/>
      <c r="C337" s="86">
        <v>964</v>
      </c>
      <c r="D337" s="83" t="s">
        <v>934</v>
      </c>
      <c r="E337" s="205"/>
      <c r="F337" s="1663"/>
      <c r="G337" s="1680">
        <f t="shared" ref="G337" si="234">F337</f>
        <v>0</v>
      </c>
      <c r="H337" s="74"/>
      <c r="I337" s="76"/>
      <c r="J337" s="459"/>
      <c r="K337" s="460"/>
      <c r="L337" s="461"/>
      <c r="M337" s="58"/>
      <c r="N337" s="58"/>
      <c r="O337" s="58"/>
      <c r="P337" s="58"/>
      <c r="Q337" s="58"/>
      <c r="R337" s="58"/>
      <c r="S337" s="58"/>
      <c r="T337" s="58"/>
      <c r="U337" s="58"/>
      <c r="V337" s="58"/>
      <c r="W337" s="58"/>
      <c r="X337" s="58"/>
      <c r="Y337" s="58"/>
      <c r="Z337" s="58"/>
      <c r="AA337" s="58"/>
      <c r="AB337" s="58"/>
      <c r="AC337" s="58"/>
      <c r="AD337" s="16"/>
      <c r="AE337" s="16"/>
      <c r="AF337" s="16"/>
      <c r="AG337" s="1645"/>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c r="ES337" s="16"/>
      <c r="ET337" s="16"/>
      <c r="EU337" s="16"/>
      <c r="EV337" s="16"/>
      <c r="EW337" s="16"/>
      <c r="EX337" s="16"/>
      <c r="EY337" s="16"/>
      <c r="EZ337" s="16"/>
      <c r="FA337" s="16"/>
      <c r="FB337" s="16"/>
      <c r="FC337" s="16"/>
      <c r="FD337" s="16"/>
      <c r="FE337" s="16"/>
      <c r="FF337" s="16"/>
      <c r="FG337" s="16"/>
      <c r="FH337" s="16"/>
      <c r="FI337" s="16"/>
      <c r="FJ337" s="16"/>
      <c r="FK337" s="16"/>
      <c r="FL337" s="16"/>
      <c r="FM337" s="16"/>
      <c r="FN337" s="16"/>
      <c r="FO337" s="16"/>
      <c r="FP337" s="16"/>
      <c r="FQ337" s="16"/>
      <c r="FR337" s="16"/>
      <c r="FS337" s="16"/>
      <c r="FT337" s="16"/>
      <c r="FU337" s="16"/>
      <c r="FV337" s="16"/>
      <c r="FW337" s="16"/>
      <c r="FX337" s="16"/>
    </row>
    <row r="338" spans="1:180" s="17" customFormat="1" ht="34.5" customHeight="1" x14ac:dyDescent="0.25">
      <c r="A338" s="135" t="s">
        <v>546</v>
      </c>
      <c r="B338" s="120">
        <v>300</v>
      </c>
      <c r="C338" s="120"/>
      <c r="D338" s="121"/>
      <c r="E338" s="462"/>
      <c r="F338" s="1677">
        <f t="shared" ref="F338:I338" si="235">F339+F341</f>
        <v>0</v>
      </c>
      <c r="G338" s="1678">
        <f t="shared" si="235"/>
        <v>0</v>
      </c>
      <c r="H338" s="457">
        <f t="shared" si="235"/>
        <v>0</v>
      </c>
      <c r="I338" s="463">
        <f t="shared" si="235"/>
        <v>0</v>
      </c>
      <c r="J338" s="456">
        <f t="shared" ref="J338:L338" si="236">J339+J341</f>
        <v>0</v>
      </c>
      <c r="K338" s="457">
        <f t="shared" si="236"/>
        <v>0</v>
      </c>
      <c r="L338" s="458">
        <f t="shared" si="236"/>
        <v>0</v>
      </c>
      <c r="M338" s="57"/>
      <c r="N338" s="57"/>
      <c r="O338" s="57"/>
      <c r="P338" s="57"/>
      <c r="Q338" s="57"/>
      <c r="R338" s="57"/>
      <c r="S338" s="57"/>
      <c r="T338" s="57"/>
      <c r="U338" s="57"/>
      <c r="V338" s="57"/>
      <c r="W338" s="57"/>
      <c r="X338" s="57"/>
      <c r="Y338" s="57"/>
      <c r="Z338" s="57"/>
      <c r="AA338" s="57"/>
      <c r="AB338" s="57"/>
      <c r="AC338" s="57"/>
      <c r="AD338" s="40"/>
      <c r="AE338" s="40"/>
      <c r="AF338" s="40"/>
      <c r="AG338" s="1644"/>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c r="DZ338" s="40"/>
      <c r="EA338" s="40"/>
      <c r="EB338" s="40"/>
      <c r="EC338" s="40"/>
      <c r="ED338" s="40"/>
      <c r="EE338" s="40"/>
      <c r="EF338" s="40"/>
      <c r="EG338" s="40"/>
      <c r="EH338" s="40"/>
      <c r="EI338" s="40"/>
      <c r="EJ338" s="40"/>
      <c r="EK338" s="40"/>
      <c r="EL338" s="40"/>
      <c r="EM338" s="40"/>
      <c r="EN338" s="40"/>
      <c r="EO338" s="40"/>
      <c r="EP338" s="40"/>
      <c r="EQ338" s="40"/>
      <c r="ER338" s="40"/>
      <c r="ES338" s="40"/>
      <c r="ET338" s="40"/>
      <c r="EU338" s="40"/>
      <c r="EV338" s="40"/>
      <c r="EW338" s="40"/>
      <c r="EX338" s="40"/>
      <c r="EY338" s="40"/>
      <c r="EZ338" s="40"/>
      <c r="FA338" s="40"/>
      <c r="FB338" s="40"/>
      <c r="FC338" s="40"/>
      <c r="FD338" s="40"/>
      <c r="FE338" s="40"/>
      <c r="FF338" s="40"/>
      <c r="FG338" s="40"/>
      <c r="FH338" s="40"/>
      <c r="FI338" s="40"/>
      <c r="FJ338" s="40"/>
      <c r="FK338" s="40"/>
      <c r="FL338" s="40"/>
      <c r="FM338" s="40"/>
      <c r="FN338" s="40"/>
      <c r="FO338" s="40"/>
      <c r="FP338" s="40"/>
      <c r="FQ338" s="40"/>
      <c r="FR338" s="40"/>
      <c r="FS338" s="40"/>
      <c r="FT338" s="40"/>
      <c r="FU338" s="40"/>
      <c r="FV338" s="40"/>
      <c r="FW338" s="40"/>
      <c r="FX338" s="40"/>
    </row>
    <row r="339" spans="1:180" s="17" customFormat="1" ht="30.75" customHeight="1" x14ac:dyDescent="0.25">
      <c r="A339" s="135" t="s">
        <v>550</v>
      </c>
      <c r="B339" s="120">
        <v>310</v>
      </c>
      <c r="C339" s="120"/>
      <c r="D339" s="121"/>
      <c r="E339" s="462"/>
      <c r="F339" s="1677">
        <f>SUM(F340)</f>
        <v>0</v>
      </c>
      <c r="G339" s="1678">
        <f t="shared" ref="G339:L339" si="237">SUM(G340)</f>
        <v>0</v>
      </c>
      <c r="H339" s="457">
        <f t="shared" si="237"/>
        <v>0</v>
      </c>
      <c r="I339" s="463">
        <f t="shared" si="237"/>
        <v>0</v>
      </c>
      <c r="J339" s="456">
        <f t="shared" si="237"/>
        <v>0</v>
      </c>
      <c r="K339" s="457">
        <f t="shared" si="237"/>
        <v>0</v>
      </c>
      <c r="L339" s="458">
        <f t="shared" si="237"/>
        <v>0</v>
      </c>
      <c r="M339" s="57"/>
      <c r="N339" s="57"/>
      <c r="O339" s="57"/>
      <c r="P339" s="57"/>
      <c r="Q339" s="57"/>
      <c r="R339" s="57"/>
      <c r="S339" s="57"/>
      <c r="T339" s="57"/>
      <c r="U339" s="57"/>
      <c r="V339" s="57"/>
      <c r="W339" s="57"/>
      <c r="X339" s="57"/>
      <c r="Y339" s="57"/>
      <c r="Z339" s="57"/>
      <c r="AA339" s="57"/>
      <c r="AB339" s="57"/>
      <c r="AC339" s="57"/>
      <c r="AD339" s="40"/>
      <c r="AE339" s="40"/>
      <c r="AF339" s="40"/>
      <c r="AG339" s="1644"/>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c r="DV339" s="40"/>
      <c r="DW339" s="40"/>
      <c r="DX339" s="40"/>
      <c r="DY339" s="40"/>
      <c r="DZ339" s="40"/>
      <c r="EA339" s="40"/>
      <c r="EB339" s="40"/>
      <c r="EC339" s="40"/>
      <c r="ED339" s="40"/>
      <c r="EE339" s="40"/>
      <c r="EF339" s="40"/>
      <c r="EG339" s="40"/>
      <c r="EH339" s="40"/>
      <c r="EI339" s="40"/>
      <c r="EJ339" s="40"/>
      <c r="EK339" s="40"/>
      <c r="EL339" s="40"/>
      <c r="EM339" s="40"/>
      <c r="EN339" s="40"/>
      <c r="EO339" s="40"/>
      <c r="EP339" s="40"/>
      <c r="EQ339" s="40"/>
      <c r="ER339" s="40"/>
      <c r="ES339" s="40"/>
      <c r="ET339" s="40"/>
      <c r="EU339" s="40"/>
      <c r="EV339" s="40"/>
      <c r="EW339" s="40"/>
      <c r="EX339" s="40"/>
      <c r="EY339" s="40"/>
      <c r="EZ339" s="40"/>
      <c r="FA339" s="40"/>
      <c r="FB339" s="40"/>
      <c r="FC339" s="40"/>
      <c r="FD339" s="40"/>
      <c r="FE339" s="40"/>
      <c r="FF339" s="40"/>
      <c r="FG339" s="40"/>
      <c r="FH339" s="40"/>
      <c r="FI339" s="40"/>
      <c r="FJ339" s="40"/>
      <c r="FK339" s="40"/>
      <c r="FL339" s="40"/>
      <c r="FM339" s="40"/>
      <c r="FN339" s="40"/>
      <c r="FO339" s="40"/>
      <c r="FP339" s="40"/>
      <c r="FQ339" s="40"/>
      <c r="FR339" s="40"/>
      <c r="FS339" s="40"/>
      <c r="FT339" s="40"/>
      <c r="FU339" s="40"/>
      <c r="FV339" s="40"/>
      <c r="FW339" s="40"/>
      <c r="FX339" s="40"/>
    </row>
    <row r="340" spans="1:180" s="15" customFormat="1" ht="21" customHeight="1" x14ac:dyDescent="0.25">
      <c r="A340" s="265" t="s">
        <v>16</v>
      </c>
      <c r="B340" s="70"/>
      <c r="C340" s="86">
        <v>971</v>
      </c>
      <c r="D340" s="83" t="s">
        <v>572</v>
      </c>
      <c r="E340" s="205"/>
      <c r="F340" s="1993">
        <f>платные!E10</f>
        <v>0</v>
      </c>
      <c r="G340" s="1680">
        <f>F340</f>
        <v>0</v>
      </c>
      <c r="H340" s="74"/>
      <c r="I340" s="76"/>
      <c r="J340" s="459"/>
      <c r="K340" s="460"/>
      <c r="L340" s="461"/>
      <c r="M340" s="58"/>
      <c r="N340" s="58"/>
      <c r="O340" s="58"/>
      <c r="P340" s="58"/>
      <c r="Q340" s="58"/>
      <c r="R340" s="58"/>
      <c r="S340" s="58"/>
      <c r="T340" s="58"/>
      <c r="U340" s="58"/>
      <c r="V340" s="58"/>
      <c r="W340" s="58"/>
      <c r="X340" s="58"/>
      <c r="Y340" s="58"/>
      <c r="Z340" s="58"/>
      <c r="AA340" s="58"/>
      <c r="AB340" s="58"/>
      <c r="AC340" s="58"/>
      <c r="AD340" s="16"/>
      <c r="AE340" s="16"/>
      <c r="AF340" s="16"/>
      <c r="AG340" s="1645"/>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c r="ES340" s="16"/>
      <c r="ET340" s="16"/>
      <c r="EU340" s="16"/>
      <c r="EV340" s="16"/>
      <c r="EW340" s="16"/>
      <c r="EX340" s="16"/>
      <c r="EY340" s="16"/>
      <c r="EZ340" s="16"/>
      <c r="FA340" s="16"/>
      <c r="FB340" s="16"/>
      <c r="FC340" s="16"/>
      <c r="FD340" s="16"/>
      <c r="FE340" s="16"/>
      <c r="FF340" s="16"/>
      <c r="FG340" s="16"/>
      <c r="FH340" s="16"/>
      <c r="FI340" s="16"/>
      <c r="FJ340" s="16"/>
      <c r="FK340" s="16"/>
      <c r="FL340" s="16"/>
      <c r="FM340" s="16"/>
      <c r="FN340" s="16"/>
      <c r="FO340" s="16"/>
      <c r="FP340" s="16"/>
      <c r="FQ340" s="16"/>
      <c r="FR340" s="16"/>
      <c r="FS340" s="16"/>
      <c r="FT340" s="16"/>
      <c r="FU340" s="16"/>
      <c r="FV340" s="16"/>
      <c r="FW340" s="16"/>
      <c r="FX340" s="16"/>
    </row>
    <row r="341" spans="1:180" s="17" customFormat="1" ht="33" customHeight="1" x14ac:dyDescent="0.25">
      <c r="A341" s="135" t="s">
        <v>547</v>
      </c>
      <c r="B341" s="120">
        <v>340</v>
      </c>
      <c r="C341" s="120"/>
      <c r="D341" s="121"/>
      <c r="E341" s="462"/>
      <c r="F341" s="1677">
        <f t="shared" ref="F341:L341" si="238">SUM(F342:F348)</f>
        <v>0</v>
      </c>
      <c r="G341" s="1678">
        <f t="shared" si="238"/>
        <v>0</v>
      </c>
      <c r="H341" s="457">
        <f t="shared" si="238"/>
        <v>0</v>
      </c>
      <c r="I341" s="463">
        <f t="shared" si="238"/>
        <v>0</v>
      </c>
      <c r="J341" s="456">
        <f t="shared" si="238"/>
        <v>0</v>
      </c>
      <c r="K341" s="457">
        <f t="shared" si="238"/>
        <v>0</v>
      </c>
      <c r="L341" s="458">
        <f t="shared" si="238"/>
        <v>0</v>
      </c>
      <c r="M341" s="57"/>
      <c r="N341" s="57"/>
      <c r="O341" s="57"/>
      <c r="P341" s="57"/>
      <c r="Q341" s="57"/>
      <c r="R341" s="57"/>
      <c r="S341" s="57"/>
      <c r="T341" s="57"/>
      <c r="U341" s="57"/>
      <c r="V341" s="57"/>
      <c r="W341" s="57"/>
      <c r="X341" s="57"/>
      <c r="Y341" s="57"/>
      <c r="Z341" s="57"/>
      <c r="AA341" s="57"/>
      <c r="AB341" s="57"/>
      <c r="AC341" s="57"/>
      <c r="AD341" s="40"/>
      <c r="AE341" s="40"/>
      <c r="AF341" s="40"/>
      <c r="AG341" s="1644"/>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c r="DV341" s="40"/>
      <c r="DW341" s="40"/>
      <c r="DX341" s="40"/>
      <c r="DY341" s="40"/>
      <c r="DZ341" s="40"/>
      <c r="EA341" s="40"/>
      <c r="EB341" s="40"/>
      <c r="EC341" s="40"/>
      <c r="ED341" s="40"/>
      <c r="EE341" s="40"/>
      <c r="EF341" s="40"/>
      <c r="EG341" s="40"/>
      <c r="EH341" s="40"/>
      <c r="EI341" s="40"/>
      <c r="EJ341" s="40"/>
      <c r="EK341" s="40"/>
      <c r="EL341" s="40"/>
      <c r="EM341" s="40"/>
      <c r="EN341" s="40"/>
      <c r="EO341" s="40"/>
      <c r="EP341" s="40"/>
      <c r="EQ341" s="40"/>
      <c r="ER341" s="40"/>
      <c r="ES341" s="40"/>
      <c r="ET341" s="40"/>
      <c r="EU341" s="40"/>
      <c r="EV341" s="40"/>
      <c r="EW341" s="40"/>
      <c r="EX341" s="40"/>
      <c r="EY341" s="40"/>
      <c r="EZ341" s="40"/>
      <c r="FA341" s="40"/>
      <c r="FB341" s="40"/>
      <c r="FC341" s="40"/>
      <c r="FD341" s="40"/>
      <c r="FE341" s="40"/>
      <c r="FF341" s="40"/>
      <c r="FG341" s="40"/>
      <c r="FH341" s="40"/>
      <c r="FI341" s="40"/>
      <c r="FJ341" s="40"/>
      <c r="FK341" s="40"/>
      <c r="FL341" s="40"/>
      <c r="FM341" s="40"/>
      <c r="FN341" s="40"/>
      <c r="FO341" s="40"/>
      <c r="FP341" s="40"/>
      <c r="FQ341" s="40"/>
      <c r="FR341" s="40"/>
      <c r="FS341" s="40"/>
      <c r="FT341" s="40"/>
      <c r="FU341" s="40"/>
      <c r="FV341" s="40"/>
      <c r="FW341" s="40"/>
      <c r="FX341" s="40"/>
    </row>
    <row r="342" spans="1:180" s="15" customFormat="1" ht="24.75" customHeight="1" x14ac:dyDescent="0.25">
      <c r="A342" s="265" t="s">
        <v>1</v>
      </c>
      <c r="B342" s="86">
        <v>346</v>
      </c>
      <c r="C342" s="86">
        <v>981</v>
      </c>
      <c r="D342" s="83" t="s">
        <v>572</v>
      </c>
      <c r="E342" s="205"/>
      <c r="F342" s="1993">
        <f>платные!E11</f>
        <v>0</v>
      </c>
      <c r="G342" s="1680">
        <f>F342</f>
        <v>0</v>
      </c>
      <c r="H342" s="74"/>
      <c r="I342" s="76"/>
      <c r="J342" s="459"/>
      <c r="K342" s="460"/>
      <c r="L342" s="461"/>
      <c r="M342" s="58"/>
      <c r="N342" s="58"/>
      <c r="O342" s="58"/>
      <c r="P342" s="58"/>
      <c r="Q342" s="58"/>
      <c r="R342" s="58"/>
      <c r="S342" s="58"/>
      <c r="T342" s="58"/>
      <c r="U342" s="58"/>
      <c r="V342" s="58"/>
      <c r="W342" s="58"/>
      <c r="X342" s="58"/>
      <c r="Y342" s="58"/>
      <c r="Z342" s="58"/>
      <c r="AA342" s="58"/>
      <c r="AB342" s="58"/>
      <c r="AC342" s="58"/>
      <c r="AD342" s="16"/>
      <c r="AE342" s="16"/>
      <c r="AF342" s="16"/>
      <c r="AG342" s="1645"/>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c r="EZ342" s="16"/>
      <c r="FA342" s="16"/>
      <c r="FB342" s="16"/>
      <c r="FC342" s="16"/>
      <c r="FD342" s="16"/>
      <c r="FE342" s="16"/>
      <c r="FF342" s="16"/>
      <c r="FG342" s="16"/>
      <c r="FH342" s="16"/>
      <c r="FI342" s="16"/>
      <c r="FJ342" s="16"/>
      <c r="FK342" s="16"/>
      <c r="FL342" s="16"/>
      <c r="FM342" s="16"/>
      <c r="FN342" s="16"/>
      <c r="FO342" s="16"/>
      <c r="FP342" s="16"/>
      <c r="FQ342" s="16"/>
      <c r="FR342" s="16"/>
      <c r="FS342" s="16"/>
      <c r="FT342" s="16"/>
      <c r="FU342" s="16"/>
      <c r="FV342" s="16"/>
      <c r="FW342" s="16"/>
      <c r="FX342" s="16"/>
    </row>
    <row r="343" spans="1:180" s="15" customFormat="1" ht="47.25" x14ac:dyDescent="0.25">
      <c r="A343" s="265" t="s">
        <v>1023</v>
      </c>
      <c r="B343" s="86">
        <v>344</v>
      </c>
      <c r="C343" s="86">
        <v>986</v>
      </c>
      <c r="D343" s="83" t="s">
        <v>572</v>
      </c>
      <c r="E343" s="205"/>
      <c r="F343" s="1663"/>
      <c r="G343" s="1680">
        <f>F343</f>
        <v>0</v>
      </c>
      <c r="H343" s="74"/>
      <c r="I343" s="76"/>
      <c r="J343" s="459"/>
      <c r="K343" s="460"/>
      <c r="L343" s="461"/>
      <c r="M343" s="58"/>
      <c r="N343" s="58"/>
      <c r="O343" s="58"/>
      <c r="P343" s="58"/>
      <c r="Q343" s="58"/>
      <c r="R343" s="58"/>
      <c r="S343" s="58"/>
      <c r="T343" s="58"/>
      <c r="U343" s="58"/>
      <c r="V343" s="58"/>
      <c r="W343" s="58"/>
      <c r="X343" s="58"/>
      <c r="Y343" s="58"/>
      <c r="Z343" s="58"/>
      <c r="AA343" s="58"/>
      <c r="AB343" s="58"/>
      <c r="AC343" s="58"/>
      <c r="AD343" s="16"/>
      <c r="AE343" s="16"/>
      <c r="AF343" s="16"/>
      <c r="AG343" s="1645"/>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c r="ES343" s="16"/>
      <c r="ET343" s="16"/>
      <c r="EU343" s="16"/>
      <c r="EV343" s="16"/>
      <c r="EW343" s="16"/>
      <c r="EX343" s="16"/>
      <c r="EY343" s="16"/>
      <c r="EZ343" s="16"/>
      <c r="FA343" s="16"/>
      <c r="FB343" s="16"/>
      <c r="FC343" s="16"/>
      <c r="FD343" s="16"/>
      <c r="FE343" s="16"/>
      <c r="FF343" s="16"/>
      <c r="FG343" s="16"/>
      <c r="FH343" s="16"/>
      <c r="FI343" s="16"/>
      <c r="FJ343" s="16"/>
      <c r="FK343" s="16"/>
      <c r="FL343" s="16"/>
      <c r="FM343" s="16"/>
      <c r="FN343" s="16"/>
      <c r="FO343" s="16"/>
      <c r="FP343" s="16"/>
      <c r="FQ343" s="16"/>
      <c r="FR343" s="16"/>
      <c r="FS343" s="16"/>
      <c r="FT343" s="16"/>
      <c r="FU343" s="16"/>
      <c r="FV343" s="16"/>
      <c r="FW343" s="16"/>
      <c r="FX343" s="16"/>
    </row>
    <row r="344" spans="1:180" s="15" customFormat="1" ht="69" customHeight="1" x14ac:dyDescent="0.25">
      <c r="A344" s="265" t="s">
        <v>39</v>
      </c>
      <c r="B344" s="86">
        <v>341</v>
      </c>
      <c r="C344" s="86">
        <v>982</v>
      </c>
      <c r="D344" s="83" t="s">
        <v>572</v>
      </c>
      <c r="E344" s="205"/>
      <c r="F344" s="1663"/>
      <c r="G344" s="1680">
        <f t="shared" ref="G344:G348" si="239">F344</f>
        <v>0</v>
      </c>
      <c r="H344" s="74"/>
      <c r="I344" s="76"/>
      <c r="J344" s="459"/>
      <c r="K344" s="460"/>
      <c r="L344" s="461"/>
      <c r="M344" s="58"/>
      <c r="N344" s="58"/>
      <c r="O344" s="58"/>
      <c r="P344" s="58"/>
      <c r="Q344" s="58"/>
      <c r="R344" s="58"/>
      <c r="S344" s="58"/>
      <c r="T344" s="58"/>
      <c r="U344" s="58"/>
      <c r="V344" s="58"/>
      <c r="W344" s="58"/>
      <c r="X344" s="58"/>
      <c r="Y344" s="58"/>
      <c r="Z344" s="58"/>
      <c r="AA344" s="58"/>
      <c r="AB344" s="58"/>
      <c r="AC344" s="58"/>
      <c r="AD344" s="16"/>
      <c r="AE344" s="16"/>
      <c r="AF344" s="16"/>
      <c r="AG344" s="1645"/>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c r="FM344" s="16"/>
      <c r="FN344" s="16"/>
      <c r="FO344" s="16"/>
      <c r="FP344" s="16"/>
      <c r="FQ344" s="16"/>
      <c r="FR344" s="16"/>
      <c r="FS344" s="16"/>
      <c r="FT344" s="16"/>
      <c r="FU344" s="16"/>
      <c r="FV344" s="16"/>
      <c r="FW344" s="16"/>
      <c r="FX344" s="16"/>
    </row>
    <row r="345" spans="1:180" s="15" customFormat="1" ht="63.75" customHeight="1" x14ac:dyDescent="0.25">
      <c r="A345" s="265" t="s">
        <v>14</v>
      </c>
      <c r="B345" s="86">
        <v>342</v>
      </c>
      <c r="C345" s="86">
        <v>983</v>
      </c>
      <c r="D345" s="83" t="s">
        <v>572</v>
      </c>
      <c r="E345" s="205"/>
      <c r="F345" s="1663"/>
      <c r="G345" s="1680">
        <f t="shared" si="239"/>
        <v>0</v>
      </c>
      <c r="H345" s="74"/>
      <c r="I345" s="76"/>
      <c r="J345" s="459"/>
      <c r="K345" s="460"/>
      <c r="L345" s="461"/>
      <c r="M345" s="58"/>
      <c r="N345" s="58"/>
      <c r="O345" s="58"/>
      <c r="P345" s="58"/>
      <c r="Q345" s="58"/>
      <c r="R345" s="58"/>
      <c r="S345" s="58"/>
      <c r="T345" s="58"/>
      <c r="U345" s="58"/>
      <c r="V345" s="58"/>
      <c r="W345" s="58"/>
      <c r="X345" s="58"/>
      <c r="Y345" s="58"/>
      <c r="Z345" s="58"/>
      <c r="AA345" s="58"/>
      <c r="AB345" s="58"/>
      <c r="AC345" s="58"/>
      <c r="AD345" s="16"/>
      <c r="AE345" s="16"/>
      <c r="AF345" s="16"/>
      <c r="AG345" s="1645"/>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c r="EZ345" s="16"/>
      <c r="FA345" s="16"/>
      <c r="FB345" s="16"/>
      <c r="FC345" s="16"/>
      <c r="FD345" s="16"/>
      <c r="FE345" s="16"/>
      <c r="FF345" s="16"/>
      <c r="FG345" s="16"/>
      <c r="FH345" s="16"/>
      <c r="FI345" s="16"/>
      <c r="FJ345" s="16"/>
      <c r="FK345" s="16"/>
      <c r="FL345" s="16"/>
      <c r="FM345" s="16"/>
      <c r="FN345" s="16"/>
      <c r="FO345" s="16"/>
      <c r="FP345" s="16"/>
      <c r="FQ345" s="16"/>
      <c r="FR345" s="16"/>
      <c r="FS345" s="16"/>
      <c r="FT345" s="16"/>
      <c r="FU345" s="16"/>
      <c r="FV345" s="16"/>
      <c r="FW345" s="16"/>
      <c r="FX345" s="16"/>
    </row>
    <row r="346" spans="1:180" s="15" customFormat="1" ht="24" customHeight="1" x14ac:dyDescent="0.25">
      <c r="A346" s="265" t="s">
        <v>17</v>
      </c>
      <c r="B346" s="86">
        <v>345</v>
      </c>
      <c r="C346" s="86">
        <v>985</v>
      </c>
      <c r="D346" s="83" t="s">
        <v>572</v>
      </c>
      <c r="E346" s="205"/>
      <c r="F346" s="1663"/>
      <c r="G346" s="1680">
        <f t="shared" si="239"/>
        <v>0</v>
      </c>
      <c r="H346" s="74"/>
      <c r="I346" s="76"/>
      <c r="J346" s="459"/>
      <c r="K346" s="460"/>
      <c r="L346" s="461"/>
      <c r="M346" s="58"/>
      <c r="N346" s="58"/>
      <c r="O346" s="58"/>
      <c r="P346" s="58"/>
      <c r="Q346" s="58"/>
      <c r="R346" s="58"/>
      <c r="S346" s="58"/>
      <c r="T346" s="58"/>
      <c r="U346" s="58"/>
      <c r="V346" s="58"/>
      <c r="W346" s="58"/>
      <c r="X346" s="58"/>
      <c r="Y346" s="58"/>
      <c r="Z346" s="58"/>
      <c r="AA346" s="58"/>
      <c r="AB346" s="58"/>
      <c r="AC346" s="58"/>
      <c r="AD346" s="16"/>
      <c r="AE346" s="16"/>
      <c r="AF346" s="16"/>
      <c r="AG346" s="1645"/>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c r="EZ346" s="16"/>
      <c r="FA346" s="16"/>
      <c r="FB346" s="16"/>
      <c r="FC346" s="16"/>
      <c r="FD346" s="16"/>
      <c r="FE346" s="16"/>
      <c r="FF346" s="16"/>
      <c r="FG346" s="16"/>
      <c r="FH346" s="16"/>
      <c r="FI346" s="16"/>
      <c r="FJ346" s="16"/>
      <c r="FK346" s="16"/>
      <c r="FL346" s="16"/>
      <c r="FM346" s="16"/>
      <c r="FN346" s="16"/>
      <c r="FO346" s="16"/>
      <c r="FP346" s="16"/>
      <c r="FQ346" s="16"/>
      <c r="FR346" s="16"/>
      <c r="FS346" s="16"/>
      <c r="FT346" s="16"/>
      <c r="FU346" s="16"/>
      <c r="FV346" s="16"/>
      <c r="FW346" s="16"/>
      <c r="FX346" s="16"/>
    </row>
    <row r="347" spans="1:180" s="15" customFormat="1" ht="36" customHeight="1" x14ac:dyDescent="0.25">
      <c r="A347" s="265" t="s">
        <v>1004</v>
      </c>
      <c r="B347" s="86">
        <v>349</v>
      </c>
      <c r="C347" s="86">
        <v>987</v>
      </c>
      <c r="D347" s="83" t="s">
        <v>572</v>
      </c>
      <c r="E347" s="205"/>
      <c r="F347" s="1663"/>
      <c r="G347" s="1680">
        <f t="shared" ref="G347" si="240">F347</f>
        <v>0</v>
      </c>
      <c r="H347" s="74"/>
      <c r="I347" s="76"/>
      <c r="J347" s="459"/>
      <c r="K347" s="460"/>
      <c r="L347" s="461"/>
      <c r="M347" s="58"/>
      <c r="N347" s="58"/>
      <c r="O347" s="58"/>
      <c r="P347" s="58"/>
      <c r="Q347" s="58"/>
      <c r="R347" s="58"/>
      <c r="S347" s="58"/>
      <c r="T347" s="58"/>
      <c r="U347" s="58"/>
      <c r="V347" s="58"/>
      <c r="W347" s="58"/>
      <c r="X347" s="58"/>
      <c r="Y347" s="58"/>
      <c r="Z347" s="58"/>
      <c r="AA347" s="58"/>
      <c r="AB347" s="58"/>
      <c r="AC347" s="58"/>
      <c r="AD347" s="16"/>
      <c r="AE347" s="16"/>
      <c r="AF347" s="16"/>
      <c r="AG347" s="1645"/>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c r="EZ347" s="16"/>
      <c r="FA347" s="16"/>
      <c r="FB347" s="16"/>
      <c r="FC347" s="16"/>
      <c r="FD347" s="16"/>
      <c r="FE347" s="16"/>
      <c r="FF347" s="16"/>
      <c r="FG347" s="16"/>
      <c r="FH347" s="16"/>
      <c r="FI347" s="16"/>
      <c r="FJ347" s="16"/>
      <c r="FK347" s="16"/>
      <c r="FL347" s="16"/>
      <c r="FM347" s="16"/>
      <c r="FN347" s="16"/>
      <c r="FO347" s="16"/>
      <c r="FP347" s="16"/>
      <c r="FQ347" s="16"/>
      <c r="FR347" s="16"/>
      <c r="FS347" s="16"/>
      <c r="FT347" s="16"/>
      <c r="FU347" s="16"/>
      <c r="FV347" s="16"/>
      <c r="FW347" s="16"/>
      <c r="FX347" s="16"/>
    </row>
    <row r="348" spans="1:180" s="15" customFormat="1" ht="73.5" customHeight="1" thickBot="1" x14ac:dyDescent="0.3">
      <c r="A348" s="509" t="s">
        <v>927</v>
      </c>
      <c r="B348" s="295">
        <v>349</v>
      </c>
      <c r="C348" s="295">
        <v>963</v>
      </c>
      <c r="D348" s="522" t="s">
        <v>572</v>
      </c>
      <c r="E348" s="523"/>
      <c r="F348" s="1681"/>
      <c r="G348" s="1682">
        <f t="shared" si="239"/>
        <v>0</v>
      </c>
      <c r="H348" s="513"/>
      <c r="I348" s="514"/>
      <c r="J348" s="524"/>
      <c r="K348" s="525"/>
      <c r="L348" s="526"/>
      <c r="M348" s="58"/>
      <c r="N348" s="58"/>
      <c r="O348" s="58"/>
      <c r="P348" s="58"/>
      <c r="Q348" s="58"/>
      <c r="R348" s="58"/>
      <c r="S348" s="58"/>
      <c r="T348" s="58"/>
      <c r="U348" s="58"/>
      <c r="V348" s="58"/>
      <c r="W348" s="58"/>
      <c r="X348" s="58"/>
      <c r="Y348" s="58"/>
      <c r="Z348" s="58"/>
      <c r="AA348" s="58"/>
      <c r="AB348" s="58"/>
      <c r="AC348" s="58"/>
      <c r="AD348" s="16"/>
      <c r="AE348" s="16"/>
      <c r="AF348" s="16"/>
      <c r="AG348" s="1645"/>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c r="EZ348" s="16"/>
      <c r="FA348" s="16"/>
      <c r="FB348" s="16"/>
      <c r="FC348" s="16"/>
      <c r="FD348" s="16"/>
      <c r="FE348" s="16"/>
      <c r="FF348" s="16"/>
      <c r="FG348" s="16"/>
      <c r="FH348" s="16"/>
      <c r="FI348" s="16"/>
      <c r="FJ348" s="16"/>
      <c r="FK348" s="16"/>
      <c r="FL348" s="16"/>
      <c r="FM348" s="16"/>
      <c r="FN348" s="16"/>
      <c r="FO348" s="16"/>
      <c r="FP348" s="16"/>
      <c r="FQ348" s="16"/>
      <c r="FR348" s="16"/>
      <c r="FS348" s="16"/>
      <c r="FT348" s="16"/>
      <c r="FU348" s="16"/>
      <c r="FV348" s="16"/>
      <c r="FW348" s="16"/>
      <c r="FX348" s="16"/>
    </row>
    <row r="349" spans="1:180" s="5" customFormat="1" ht="34.5" customHeight="1" thickBot="1" x14ac:dyDescent="0.35">
      <c r="A349" s="380" t="s">
        <v>1747</v>
      </c>
      <c r="B349" s="64"/>
      <c r="C349" s="64"/>
      <c r="D349" s="104"/>
      <c r="E349" s="104"/>
      <c r="F349" s="1654"/>
      <c r="G349" s="1654"/>
      <c r="H349" s="59"/>
      <c r="I349" s="59"/>
      <c r="J349" s="59"/>
      <c r="K349" s="59"/>
      <c r="L349" s="59"/>
      <c r="M349" s="59"/>
      <c r="N349" s="59"/>
      <c r="O349" s="59"/>
      <c r="P349" s="59"/>
      <c r="Q349" s="59"/>
      <c r="R349" s="59"/>
      <c r="S349" s="59"/>
      <c r="T349" s="59"/>
      <c r="U349" s="59"/>
      <c r="V349" s="59"/>
      <c r="W349" s="59"/>
      <c r="X349" s="59"/>
      <c r="Y349" s="59"/>
      <c r="Z349" s="59"/>
      <c r="AA349" s="59"/>
      <c r="AB349" s="59"/>
      <c r="AC349" s="59"/>
      <c r="AG349" s="1636"/>
    </row>
    <row r="350" spans="1:180" s="9" customFormat="1" ht="26.25" customHeight="1" thickBot="1" x14ac:dyDescent="0.3">
      <c r="A350" s="2221" t="s">
        <v>46</v>
      </c>
      <c r="B350" s="2270" t="s">
        <v>34</v>
      </c>
      <c r="C350" s="2270" t="s">
        <v>28</v>
      </c>
      <c r="D350" s="2267" t="s">
        <v>58</v>
      </c>
      <c r="E350" s="238"/>
      <c r="F350" s="2277" t="s">
        <v>1159</v>
      </c>
      <c r="G350" s="2277" t="s">
        <v>1305</v>
      </c>
      <c r="H350" s="2285" t="s">
        <v>573</v>
      </c>
      <c r="I350" s="2282" t="s">
        <v>574</v>
      </c>
      <c r="J350" s="2290" t="s">
        <v>576</v>
      </c>
      <c r="K350" s="2291"/>
      <c r="L350" s="2291"/>
      <c r="M350" s="2291"/>
      <c r="N350" s="2291"/>
      <c r="O350" s="2291"/>
      <c r="P350" s="2291"/>
      <c r="Q350" s="2291"/>
      <c r="R350" s="2291"/>
      <c r="S350" s="2291"/>
      <c r="T350" s="2291"/>
      <c r="U350" s="2291"/>
      <c r="V350" s="2291"/>
      <c r="W350" s="2291"/>
      <c r="X350" s="2291"/>
      <c r="Y350" s="2291"/>
      <c r="Z350" s="2291"/>
      <c r="AA350" s="2291"/>
      <c r="AB350" s="2291"/>
      <c r="AC350" s="2291"/>
      <c r="AD350" s="2291"/>
      <c r="AE350" s="2291"/>
      <c r="AF350" s="2291"/>
      <c r="AG350" s="2291"/>
      <c r="AH350" s="2291"/>
      <c r="AI350" s="2291"/>
      <c r="AJ350" s="2292"/>
    </row>
    <row r="351" spans="1:180" s="9" customFormat="1" ht="24.75" customHeight="1" thickBot="1" x14ac:dyDescent="0.3">
      <c r="A351" s="2222"/>
      <c r="B351" s="2271"/>
      <c r="C351" s="2271"/>
      <c r="D351" s="2268"/>
      <c r="E351" s="239"/>
      <c r="F351" s="2278"/>
      <c r="G351" s="2278"/>
      <c r="H351" s="2286"/>
      <c r="I351" s="2283"/>
      <c r="J351" s="2219" t="s">
        <v>575</v>
      </c>
      <c r="K351" s="2217"/>
      <c r="L351" s="2217"/>
      <c r="M351" s="2217"/>
      <c r="N351" s="2217"/>
      <c r="O351" s="2217"/>
      <c r="P351" s="2217"/>
      <c r="Q351" s="2217"/>
      <c r="R351" s="2217"/>
      <c r="S351" s="2217"/>
      <c r="T351" s="2217"/>
      <c r="U351" s="2217"/>
      <c r="V351" s="2217"/>
      <c r="W351" s="2217"/>
      <c r="X351" s="2218"/>
      <c r="Y351" s="2219" t="s">
        <v>583</v>
      </c>
      <c r="Z351" s="2217"/>
      <c r="AA351" s="2217"/>
      <c r="AB351" s="2217"/>
      <c r="AC351" s="2217"/>
      <c r="AD351" s="2217"/>
      <c r="AE351" s="2217"/>
      <c r="AF351" s="2217"/>
      <c r="AG351" s="2217"/>
      <c r="AH351" s="2217"/>
      <c r="AI351" s="2217"/>
      <c r="AJ351" s="2218"/>
    </row>
    <row r="352" spans="1:180" s="9" customFormat="1" ht="312" customHeight="1" x14ac:dyDescent="0.25">
      <c r="A352" s="2222"/>
      <c r="B352" s="2271"/>
      <c r="C352" s="2271"/>
      <c r="D352" s="2268"/>
      <c r="E352" s="239"/>
      <c r="F352" s="2278"/>
      <c r="G352" s="2278"/>
      <c r="H352" s="2286"/>
      <c r="I352" s="2283"/>
      <c r="J352" s="2286" t="s">
        <v>585</v>
      </c>
      <c r="K352" s="273" t="s">
        <v>1767</v>
      </c>
      <c r="L352" s="273" t="s">
        <v>1768</v>
      </c>
      <c r="M352" s="273" t="s">
        <v>1769</v>
      </c>
      <c r="N352" s="273" t="s">
        <v>1775</v>
      </c>
      <c r="O352" s="273" t="s">
        <v>1774</v>
      </c>
      <c r="P352" s="273"/>
      <c r="Q352" s="273"/>
      <c r="R352" s="273"/>
      <c r="S352" s="273"/>
      <c r="T352" s="273"/>
      <c r="U352" s="273"/>
      <c r="V352" s="273"/>
      <c r="W352" s="273"/>
      <c r="X352" s="273"/>
      <c r="Y352" s="2286" t="s">
        <v>584</v>
      </c>
      <c r="Z352" s="273"/>
      <c r="AA352" s="273"/>
      <c r="AB352" s="273"/>
      <c r="AC352" s="273"/>
      <c r="AD352" s="273"/>
      <c r="AE352" s="273"/>
      <c r="AF352" s="273"/>
      <c r="AG352" s="1646"/>
      <c r="AH352" s="273"/>
      <c r="AI352" s="273"/>
      <c r="AJ352" s="275"/>
    </row>
    <row r="353" spans="1:178" s="9" customFormat="1" ht="30.75" customHeight="1" x14ac:dyDescent="0.25">
      <c r="A353" s="2223"/>
      <c r="B353" s="2272"/>
      <c r="C353" s="2272"/>
      <c r="D353" s="2269"/>
      <c r="E353" s="240"/>
      <c r="F353" s="2279"/>
      <c r="G353" s="2279"/>
      <c r="H353" s="2287"/>
      <c r="I353" s="2284"/>
      <c r="J353" s="2287"/>
      <c r="K353" s="242" t="s">
        <v>1770</v>
      </c>
      <c r="L353" s="242" t="s">
        <v>1771</v>
      </c>
      <c r="M353" s="242" t="s">
        <v>582</v>
      </c>
      <c r="N353" s="242" t="s">
        <v>581</v>
      </c>
      <c r="O353" s="242" t="s">
        <v>582</v>
      </c>
      <c r="P353" s="242"/>
      <c r="Q353" s="242"/>
      <c r="R353" s="242"/>
      <c r="S353" s="242"/>
      <c r="T353" s="242"/>
      <c r="U353" s="267"/>
      <c r="V353" s="241"/>
      <c r="W353" s="242"/>
      <c r="X353" s="242"/>
      <c r="Y353" s="2287"/>
      <c r="Z353" s="241"/>
      <c r="AA353" s="242"/>
      <c r="AB353" s="242"/>
      <c r="AC353" s="242"/>
      <c r="AD353" s="242"/>
      <c r="AE353" s="242"/>
      <c r="AF353" s="242"/>
      <c r="AG353" s="1647"/>
      <c r="AH353" s="242"/>
      <c r="AI353" s="242"/>
      <c r="AJ353" s="243"/>
    </row>
    <row r="354" spans="1:178" s="9" customFormat="1" ht="21.75" customHeight="1" x14ac:dyDescent="0.25">
      <c r="A354" s="89">
        <v>1</v>
      </c>
      <c r="B354" s="90">
        <v>2</v>
      </c>
      <c r="C354" s="90">
        <v>3</v>
      </c>
      <c r="D354" s="91">
        <v>4</v>
      </c>
      <c r="E354" s="237">
        <v>5</v>
      </c>
      <c r="F354" s="1655">
        <v>6</v>
      </c>
      <c r="G354" s="1655">
        <v>7</v>
      </c>
      <c r="H354" s="270">
        <v>8</v>
      </c>
      <c r="I354" s="268">
        <v>9</v>
      </c>
      <c r="J354" s="272">
        <v>10</v>
      </c>
      <c r="K354" s="153">
        <v>11</v>
      </c>
      <c r="L354" s="259">
        <v>12</v>
      </c>
      <c r="M354" s="153">
        <v>13</v>
      </c>
      <c r="N354" s="153">
        <v>14</v>
      </c>
      <c r="O354" s="153">
        <v>15</v>
      </c>
      <c r="P354" s="153">
        <v>16</v>
      </c>
      <c r="Q354" s="153">
        <v>17</v>
      </c>
      <c r="R354" s="153">
        <v>18</v>
      </c>
      <c r="S354" s="153">
        <v>19</v>
      </c>
      <c r="T354" s="153">
        <v>20</v>
      </c>
      <c r="U354" s="152">
        <v>21</v>
      </c>
      <c r="V354" s="152">
        <v>22</v>
      </c>
      <c r="W354" s="153">
        <v>23</v>
      </c>
      <c r="X354" s="153">
        <v>24</v>
      </c>
      <c r="Y354" s="272">
        <v>25</v>
      </c>
      <c r="Z354" s="152">
        <v>26</v>
      </c>
      <c r="AA354" s="153">
        <v>27</v>
      </c>
      <c r="AB354" s="153">
        <v>28</v>
      </c>
      <c r="AC354" s="153">
        <v>29</v>
      </c>
      <c r="AD354" s="153">
        <v>30</v>
      </c>
      <c r="AE354" s="153">
        <v>31</v>
      </c>
      <c r="AF354" s="153">
        <v>32</v>
      </c>
      <c r="AG354" s="1648">
        <v>33</v>
      </c>
      <c r="AH354" s="153">
        <v>34</v>
      </c>
      <c r="AI354" s="153">
        <v>35</v>
      </c>
      <c r="AJ354" s="161">
        <v>36</v>
      </c>
    </row>
    <row r="355" spans="1:178" s="8" customFormat="1" ht="21" customHeight="1" x14ac:dyDescent="0.25">
      <c r="A355" s="247" t="s">
        <v>59</v>
      </c>
      <c r="B355" s="248"/>
      <c r="C355" s="248"/>
      <c r="D355" s="249"/>
      <c r="E355" s="250"/>
      <c r="F355" s="1683">
        <f t="shared" ref="F355:AJ355" si="241">F357+F398</f>
        <v>114900</v>
      </c>
      <c r="G355" s="1683">
        <f>G357+G398</f>
        <v>114900</v>
      </c>
      <c r="H355" s="251">
        <f t="shared" si="241"/>
        <v>0</v>
      </c>
      <c r="I355" s="255">
        <f t="shared" si="241"/>
        <v>0</v>
      </c>
      <c r="J355" s="251">
        <f>J357+J398</f>
        <v>114900</v>
      </c>
      <c r="K355" s="253">
        <f t="shared" si="241"/>
        <v>0</v>
      </c>
      <c r="L355" s="252">
        <f t="shared" si="241"/>
        <v>0</v>
      </c>
      <c r="M355" s="253">
        <f t="shared" si="241"/>
        <v>0</v>
      </c>
      <c r="N355" s="253">
        <f t="shared" si="241"/>
        <v>0</v>
      </c>
      <c r="O355" s="253">
        <f t="shared" si="241"/>
        <v>114900</v>
      </c>
      <c r="P355" s="253">
        <f t="shared" si="241"/>
        <v>0</v>
      </c>
      <c r="Q355" s="253">
        <f t="shared" si="241"/>
        <v>0</v>
      </c>
      <c r="R355" s="253">
        <f t="shared" si="241"/>
        <v>0</v>
      </c>
      <c r="S355" s="253">
        <f t="shared" si="241"/>
        <v>0</v>
      </c>
      <c r="T355" s="253">
        <f t="shared" si="241"/>
        <v>0</v>
      </c>
      <c r="U355" s="252">
        <f t="shared" si="241"/>
        <v>0</v>
      </c>
      <c r="V355" s="252">
        <f t="shared" si="241"/>
        <v>0</v>
      </c>
      <c r="W355" s="253">
        <f t="shared" si="241"/>
        <v>0</v>
      </c>
      <c r="X355" s="253">
        <f t="shared" si="241"/>
        <v>0</v>
      </c>
      <c r="Y355" s="251">
        <f>SUM(Z355:AJ355)</f>
        <v>0</v>
      </c>
      <c r="Z355" s="252">
        <f t="shared" si="241"/>
        <v>0</v>
      </c>
      <c r="AA355" s="253">
        <f t="shared" si="241"/>
        <v>0</v>
      </c>
      <c r="AB355" s="253">
        <f t="shared" si="241"/>
        <v>0</v>
      </c>
      <c r="AC355" s="253">
        <f t="shared" si="241"/>
        <v>0</v>
      </c>
      <c r="AD355" s="253">
        <f t="shared" si="241"/>
        <v>0</v>
      </c>
      <c r="AE355" s="253">
        <f t="shared" si="241"/>
        <v>0</v>
      </c>
      <c r="AF355" s="253">
        <f t="shared" si="241"/>
        <v>0</v>
      </c>
      <c r="AG355" s="1649">
        <f t="shared" si="241"/>
        <v>0</v>
      </c>
      <c r="AH355" s="253">
        <f t="shared" si="241"/>
        <v>0</v>
      </c>
      <c r="AI355" s="253">
        <f t="shared" si="241"/>
        <v>0</v>
      </c>
      <c r="AJ355" s="254">
        <f t="shared" si="241"/>
        <v>0</v>
      </c>
    </row>
    <row r="356" spans="1:178" s="8" customFormat="1" ht="21" customHeight="1" x14ac:dyDescent="0.25">
      <c r="A356" s="247" t="s">
        <v>525</v>
      </c>
      <c r="B356" s="248"/>
      <c r="C356" s="248"/>
      <c r="D356" s="249"/>
      <c r="E356" s="250"/>
      <c r="F356" s="1683">
        <f>F361+F363+F365+F371+F373+F378+F398+F390-F379-F380-F386</f>
        <v>114900</v>
      </c>
      <c r="G356" s="1683">
        <f>G361+G363+G365+G371+G373+G378+G398+G389-G379-G380-G386</f>
        <v>114900</v>
      </c>
      <c r="H356" s="251">
        <f t="shared" ref="H356:AJ356" si="242">H361+H363+H365+H371+H373+H378+H398+H390-H379-H380-H386</f>
        <v>0</v>
      </c>
      <c r="I356" s="255">
        <f t="shared" si="242"/>
        <v>0</v>
      </c>
      <c r="J356" s="245">
        <f>J361+J363+J365+J371+J373+J378+J398+J389-J379-J380-J386</f>
        <v>114900</v>
      </c>
      <c r="K356" s="245">
        <f>K361+K363+K365+K371+K373+K378+K398+K389-K379-K380-K386</f>
        <v>0</v>
      </c>
      <c r="L356" s="252">
        <f t="shared" si="242"/>
        <v>0</v>
      </c>
      <c r="M356" s="253">
        <f t="shared" si="242"/>
        <v>0</v>
      </c>
      <c r="N356" s="253">
        <f t="shared" si="242"/>
        <v>0</v>
      </c>
      <c r="O356" s="253">
        <f t="shared" si="242"/>
        <v>114900</v>
      </c>
      <c r="P356" s="253">
        <f t="shared" si="242"/>
        <v>0</v>
      </c>
      <c r="Q356" s="253">
        <f t="shared" si="242"/>
        <v>0</v>
      </c>
      <c r="R356" s="253">
        <f t="shared" si="242"/>
        <v>0</v>
      </c>
      <c r="S356" s="253">
        <f t="shared" si="242"/>
        <v>0</v>
      </c>
      <c r="T356" s="253">
        <f t="shared" si="242"/>
        <v>0</v>
      </c>
      <c r="U356" s="252">
        <f t="shared" si="242"/>
        <v>0</v>
      </c>
      <c r="V356" s="252">
        <f t="shared" si="242"/>
        <v>0</v>
      </c>
      <c r="W356" s="253">
        <f t="shared" si="242"/>
        <v>0</v>
      </c>
      <c r="X356" s="253">
        <f t="shared" si="242"/>
        <v>0</v>
      </c>
      <c r="Y356" s="251">
        <f t="shared" ref="Y356:Y408" si="243">SUM(Z356:AJ356)</f>
        <v>0</v>
      </c>
      <c r="Z356" s="245">
        <f t="shared" ref="Z356" si="244">Z361+Z363+Z365+Z371+Z373+Z378+Z398+Z389-Z379-Z380-Z386</f>
        <v>0</v>
      </c>
      <c r="AA356" s="253">
        <f t="shared" si="242"/>
        <v>0</v>
      </c>
      <c r="AB356" s="253">
        <f t="shared" si="242"/>
        <v>0</v>
      </c>
      <c r="AC356" s="253">
        <f t="shared" si="242"/>
        <v>0</v>
      </c>
      <c r="AD356" s="253">
        <f t="shared" si="242"/>
        <v>0</v>
      </c>
      <c r="AE356" s="253">
        <f t="shared" si="242"/>
        <v>0</v>
      </c>
      <c r="AF356" s="253">
        <f t="shared" si="242"/>
        <v>0</v>
      </c>
      <c r="AG356" s="1649">
        <f t="shared" si="242"/>
        <v>0</v>
      </c>
      <c r="AH356" s="253">
        <f t="shared" si="242"/>
        <v>0</v>
      </c>
      <c r="AI356" s="253">
        <f t="shared" si="242"/>
        <v>0</v>
      </c>
      <c r="AJ356" s="254">
        <f t="shared" si="242"/>
        <v>0</v>
      </c>
    </row>
    <row r="357" spans="1:178" s="8" customFormat="1" ht="22.5" customHeight="1" x14ac:dyDescent="0.25">
      <c r="A357" s="107"/>
      <c r="B357" s="108">
        <v>200</v>
      </c>
      <c r="C357" s="108"/>
      <c r="D357" s="110"/>
      <c r="E357" s="703"/>
      <c r="F357" s="1663">
        <f>SUM(K357:X357,Z357:AJ357)</f>
        <v>114900</v>
      </c>
      <c r="G357" s="1675">
        <f>G358+G389+G392+G395</f>
        <v>114900</v>
      </c>
      <c r="H357" s="251">
        <f t="shared" ref="H357:AJ357" si="245">H358+H389+H392+H395</f>
        <v>0</v>
      </c>
      <c r="I357" s="255">
        <f t="shared" si="245"/>
        <v>0</v>
      </c>
      <c r="J357" s="251">
        <f t="shared" si="245"/>
        <v>114900</v>
      </c>
      <c r="K357" s="95">
        <f t="shared" si="245"/>
        <v>0</v>
      </c>
      <c r="L357" s="154">
        <f t="shared" si="245"/>
        <v>0</v>
      </c>
      <c r="M357" s="95">
        <f t="shared" si="245"/>
        <v>0</v>
      </c>
      <c r="N357" s="95">
        <f t="shared" si="245"/>
        <v>0</v>
      </c>
      <c r="O357" s="95">
        <f t="shared" si="245"/>
        <v>114900</v>
      </c>
      <c r="P357" s="95">
        <f t="shared" si="245"/>
        <v>0</v>
      </c>
      <c r="Q357" s="95">
        <f t="shared" si="245"/>
        <v>0</v>
      </c>
      <c r="R357" s="95">
        <f t="shared" si="245"/>
        <v>0</v>
      </c>
      <c r="S357" s="95">
        <f t="shared" si="245"/>
        <v>0</v>
      </c>
      <c r="T357" s="95">
        <f t="shared" si="245"/>
        <v>0</v>
      </c>
      <c r="U357" s="154">
        <f t="shared" si="245"/>
        <v>0</v>
      </c>
      <c r="V357" s="154">
        <f t="shared" si="245"/>
        <v>0</v>
      </c>
      <c r="W357" s="95">
        <f t="shared" si="245"/>
        <v>0</v>
      </c>
      <c r="X357" s="95">
        <f t="shared" si="245"/>
        <v>0</v>
      </c>
      <c r="Y357" s="251">
        <f t="shared" si="243"/>
        <v>0</v>
      </c>
      <c r="Z357" s="154">
        <f t="shared" si="245"/>
        <v>0</v>
      </c>
      <c r="AA357" s="95">
        <f t="shared" si="245"/>
        <v>0</v>
      </c>
      <c r="AB357" s="95">
        <f t="shared" si="245"/>
        <v>0</v>
      </c>
      <c r="AC357" s="95"/>
      <c r="AD357" s="95"/>
      <c r="AE357" s="95"/>
      <c r="AF357" s="95">
        <f t="shared" si="245"/>
        <v>0</v>
      </c>
      <c r="AG357" s="471">
        <f t="shared" si="245"/>
        <v>0</v>
      </c>
      <c r="AH357" s="95">
        <f t="shared" si="245"/>
        <v>0</v>
      </c>
      <c r="AI357" s="95">
        <f t="shared" si="245"/>
        <v>0</v>
      </c>
      <c r="AJ357" s="94">
        <f t="shared" si="245"/>
        <v>0</v>
      </c>
    </row>
    <row r="358" spans="1:178" s="8" customFormat="1" ht="21.75" customHeight="1" x14ac:dyDescent="0.25">
      <c r="A358" s="247" t="s">
        <v>540</v>
      </c>
      <c r="B358" s="248">
        <v>220</v>
      </c>
      <c r="C358" s="248"/>
      <c r="D358" s="249"/>
      <c r="E358" s="250"/>
      <c r="F358" s="1683">
        <f t="shared" ref="F358:AJ358" si="246">F359+F361+F363+F365+F371+F373+F378</f>
        <v>114900</v>
      </c>
      <c r="G358" s="1683">
        <f>G359+G361+G363+G365+G371+G373+G378</f>
        <v>114900</v>
      </c>
      <c r="H358" s="251">
        <f t="shared" si="246"/>
        <v>0</v>
      </c>
      <c r="I358" s="255">
        <f t="shared" si="246"/>
        <v>0</v>
      </c>
      <c r="J358" s="251">
        <f t="shared" si="246"/>
        <v>114900</v>
      </c>
      <c r="K358" s="253">
        <f t="shared" si="246"/>
        <v>0</v>
      </c>
      <c r="L358" s="252">
        <f t="shared" si="246"/>
        <v>0</v>
      </c>
      <c r="M358" s="253">
        <f t="shared" si="246"/>
        <v>0</v>
      </c>
      <c r="N358" s="253">
        <f t="shared" si="246"/>
        <v>0</v>
      </c>
      <c r="O358" s="253">
        <f t="shared" si="246"/>
        <v>114900</v>
      </c>
      <c r="P358" s="253">
        <f t="shared" si="246"/>
        <v>0</v>
      </c>
      <c r="Q358" s="253">
        <f t="shared" si="246"/>
        <v>0</v>
      </c>
      <c r="R358" s="253">
        <f t="shared" si="246"/>
        <v>0</v>
      </c>
      <c r="S358" s="253">
        <f t="shared" si="246"/>
        <v>0</v>
      </c>
      <c r="T358" s="253">
        <f t="shared" si="246"/>
        <v>0</v>
      </c>
      <c r="U358" s="252">
        <f t="shared" si="246"/>
        <v>0</v>
      </c>
      <c r="V358" s="252">
        <f t="shared" si="246"/>
        <v>0</v>
      </c>
      <c r="W358" s="253">
        <f t="shared" si="246"/>
        <v>0</v>
      </c>
      <c r="X358" s="253">
        <f t="shared" si="246"/>
        <v>0</v>
      </c>
      <c r="Y358" s="251">
        <f t="shared" si="243"/>
        <v>0</v>
      </c>
      <c r="Z358" s="252">
        <f t="shared" si="246"/>
        <v>0</v>
      </c>
      <c r="AA358" s="253">
        <f t="shared" si="246"/>
        <v>0</v>
      </c>
      <c r="AB358" s="253">
        <f t="shared" si="246"/>
        <v>0</v>
      </c>
      <c r="AC358" s="253">
        <f t="shared" si="246"/>
        <v>0</v>
      </c>
      <c r="AD358" s="253">
        <f t="shared" si="246"/>
        <v>0</v>
      </c>
      <c r="AE358" s="253">
        <f t="shared" si="246"/>
        <v>0</v>
      </c>
      <c r="AF358" s="253">
        <f t="shared" si="246"/>
        <v>0</v>
      </c>
      <c r="AG358" s="1649">
        <f t="shared" si="246"/>
        <v>0</v>
      </c>
      <c r="AH358" s="253">
        <f t="shared" si="246"/>
        <v>0</v>
      </c>
      <c r="AI358" s="253">
        <f t="shared" si="246"/>
        <v>0</v>
      </c>
      <c r="AJ358" s="254">
        <f t="shared" si="246"/>
        <v>0</v>
      </c>
    </row>
    <row r="359" spans="1:178" s="17" customFormat="1" ht="21.75" customHeight="1" x14ac:dyDescent="0.25">
      <c r="A359" s="247" t="s">
        <v>541</v>
      </c>
      <c r="B359" s="248">
        <v>212</v>
      </c>
      <c r="C359" s="248"/>
      <c r="D359" s="249"/>
      <c r="E359" s="250"/>
      <c r="F359" s="1683">
        <f t="shared" ref="F359:AJ359" si="247">SUM(F360:F360)</f>
        <v>0</v>
      </c>
      <c r="G359" s="1683">
        <f t="shared" si="247"/>
        <v>0</v>
      </c>
      <c r="H359" s="251">
        <f t="shared" si="247"/>
        <v>0</v>
      </c>
      <c r="I359" s="255">
        <f t="shared" si="247"/>
        <v>0</v>
      </c>
      <c r="J359" s="251">
        <f t="shared" si="247"/>
        <v>0</v>
      </c>
      <c r="K359" s="253">
        <f t="shared" si="247"/>
        <v>0</v>
      </c>
      <c r="L359" s="252">
        <f t="shared" si="247"/>
        <v>0</v>
      </c>
      <c r="M359" s="253">
        <f t="shared" si="247"/>
        <v>0</v>
      </c>
      <c r="N359" s="253">
        <f t="shared" si="247"/>
        <v>0</v>
      </c>
      <c r="O359" s="253">
        <f t="shared" si="247"/>
        <v>0</v>
      </c>
      <c r="P359" s="253">
        <f t="shared" si="247"/>
        <v>0</v>
      </c>
      <c r="Q359" s="253">
        <f t="shared" si="247"/>
        <v>0</v>
      </c>
      <c r="R359" s="253">
        <f t="shared" si="247"/>
        <v>0</v>
      </c>
      <c r="S359" s="253">
        <f t="shared" si="247"/>
        <v>0</v>
      </c>
      <c r="T359" s="253">
        <f t="shared" si="247"/>
        <v>0</v>
      </c>
      <c r="U359" s="252">
        <f t="shared" si="247"/>
        <v>0</v>
      </c>
      <c r="V359" s="252">
        <f t="shared" si="247"/>
        <v>0</v>
      </c>
      <c r="W359" s="253">
        <f t="shared" si="247"/>
        <v>0</v>
      </c>
      <c r="X359" s="253">
        <f t="shared" si="247"/>
        <v>0</v>
      </c>
      <c r="Y359" s="251">
        <f t="shared" si="243"/>
        <v>0</v>
      </c>
      <c r="Z359" s="252">
        <f t="shared" si="247"/>
        <v>0</v>
      </c>
      <c r="AA359" s="253">
        <f t="shared" si="247"/>
        <v>0</v>
      </c>
      <c r="AB359" s="253">
        <f t="shared" si="247"/>
        <v>0</v>
      </c>
      <c r="AC359" s="253">
        <f t="shared" si="247"/>
        <v>0</v>
      </c>
      <c r="AD359" s="253">
        <f t="shared" si="247"/>
        <v>0</v>
      </c>
      <c r="AE359" s="253">
        <f t="shared" si="247"/>
        <v>0</v>
      </c>
      <c r="AF359" s="253">
        <f t="shared" si="247"/>
        <v>0</v>
      </c>
      <c r="AG359" s="1649">
        <f t="shared" si="247"/>
        <v>0</v>
      </c>
      <c r="AH359" s="253">
        <f t="shared" si="247"/>
        <v>0</v>
      </c>
      <c r="AI359" s="253">
        <f t="shared" si="247"/>
        <v>0</v>
      </c>
      <c r="AJ359" s="254">
        <f t="shared" si="247"/>
        <v>0</v>
      </c>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c r="DV359" s="40"/>
      <c r="DW359" s="40"/>
      <c r="DX359" s="40"/>
      <c r="DY359" s="40"/>
      <c r="DZ359" s="40"/>
      <c r="EA359" s="40"/>
      <c r="EB359" s="40"/>
      <c r="EC359" s="40"/>
      <c r="ED359" s="40"/>
      <c r="EE359" s="40"/>
      <c r="EF359" s="40"/>
      <c r="EG359" s="40"/>
      <c r="EH359" s="40"/>
      <c r="EI359" s="40"/>
      <c r="EJ359" s="40"/>
      <c r="EK359" s="40"/>
      <c r="EL359" s="40"/>
      <c r="EM359" s="40"/>
      <c r="EN359" s="40"/>
      <c r="EO359" s="40"/>
      <c r="EP359" s="40"/>
      <c r="EQ359" s="40"/>
      <c r="ER359" s="40"/>
      <c r="ES359" s="40"/>
      <c r="ET359" s="40"/>
      <c r="EU359" s="40"/>
      <c r="EV359" s="40"/>
      <c r="EW359" s="40"/>
      <c r="EX359" s="40"/>
      <c r="EY359" s="40"/>
      <c r="EZ359" s="40"/>
      <c r="FA359" s="40"/>
      <c r="FB359" s="40"/>
      <c r="FC359" s="40"/>
      <c r="FD359" s="40"/>
      <c r="FE359" s="40"/>
      <c r="FF359" s="40"/>
      <c r="FG359" s="40"/>
      <c r="FH359" s="40"/>
      <c r="FI359" s="40"/>
      <c r="FJ359" s="40"/>
      <c r="FK359" s="40"/>
      <c r="FL359" s="40"/>
      <c r="FM359" s="40"/>
      <c r="FN359" s="40"/>
      <c r="FO359" s="40"/>
      <c r="FP359" s="40"/>
      <c r="FQ359" s="40"/>
      <c r="FR359" s="40"/>
      <c r="FS359" s="40"/>
      <c r="FT359" s="40"/>
      <c r="FU359" s="40"/>
      <c r="FV359" s="40"/>
    </row>
    <row r="360" spans="1:178" s="15" customFormat="1" ht="63.75" customHeight="1" x14ac:dyDescent="0.25">
      <c r="A360" s="265" t="s">
        <v>103</v>
      </c>
      <c r="B360" s="70"/>
      <c r="C360" s="86">
        <v>912</v>
      </c>
      <c r="D360" s="87"/>
      <c r="E360" s="207"/>
      <c r="F360" s="1663">
        <f>SUM(K360:X360,Z360:AJ360)</f>
        <v>0</v>
      </c>
      <c r="G360" s="1663">
        <f>SUM(J360,Y360)</f>
        <v>0</v>
      </c>
      <c r="H360" s="262"/>
      <c r="I360" s="269"/>
      <c r="J360" s="262">
        <f>SUM(K360:X360)</f>
        <v>0</v>
      </c>
      <c r="K360" s="98"/>
      <c r="L360" s="156"/>
      <c r="M360" s="98"/>
      <c r="N360" s="98"/>
      <c r="O360" s="98"/>
      <c r="P360" s="98"/>
      <c r="Q360" s="98"/>
      <c r="R360" s="98"/>
      <c r="S360" s="98"/>
      <c r="T360" s="98"/>
      <c r="U360" s="115"/>
      <c r="V360" s="156"/>
      <c r="W360" s="98"/>
      <c r="X360" s="98"/>
      <c r="Y360" s="251">
        <f t="shared" si="243"/>
        <v>0</v>
      </c>
      <c r="Z360" s="156"/>
      <c r="AA360" s="98"/>
      <c r="AB360" s="98"/>
      <c r="AC360" s="98"/>
      <c r="AD360" s="98"/>
      <c r="AE360" s="98"/>
      <c r="AF360" s="98"/>
      <c r="AG360" s="1640"/>
      <c r="AH360" s="98"/>
      <c r="AI360" s="98"/>
      <c r="AJ360" s="99"/>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c r="FM360" s="16"/>
      <c r="FN360" s="16"/>
      <c r="FO360" s="16"/>
      <c r="FP360" s="16"/>
      <c r="FQ360" s="16"/>
      <c r="FR360" s="16"/>
      <c r="FS360" s="16"/>
      <c r="FT360" s="16"/>
      <c r="FU360" s="16"/>
      <c r="FV360" s="16"/>
    </row>
    <row r="361" spans="1:178" s="8" customFormat="1" ht="23.25" customHeight="1" x14ac:dyDescent="0.25">
      <c r="A361" s="247" t="s">
        <v>60</v>
      </c>
      <c r="B361" s="248">
        <v>221</v>
      </c>
      <c r="C361" s="248"/>
      <c r="D361" s="249"/>
      <c r="E361" s="250"/>
      <c r="F361" s="1683">
        <f>SUM(F362)</f>
        <v>0</v>
      </c>
      <c r="G361" s="1683">
        <f t="shared" ref="G361:X361" si="248">SUM(G362)</f>
        <v>0</v>
      </c>
      <c r="H361" s="251">
        <f t="shared" si="248"/>
        <v>0</v>
      </c>
      <c r="I361" s="255">
        <f t="shared" si="248"/>
        <v>0</v>
      </c>
      <c r="J361" s="251">
        <f t="shared" si="248"/>
        <v>0</v>
      </c>
      <c r="K361" s="253">
        <f t="shared" si="248"/>
        <v>0</v>
      </c>
      <c r="L361" s="252">
        <f t="shared" si="248"/>
        <v>0</v>
      </c>
      <c r="M361" s="253">
        <f t="shared" si="248"/>
        <v>0</v>
      </c>
      <c r="N361" s="253">
        <f t="shared" si="248"/>
        <v>0</v>
      </c>
      <c r="O361" s="253">
        <f t="shared" si="248"/>
        <v>0</v>
      </c>
      <c r="P361" s="253">
        <f t="shared" si="248"/>
        <v>0</v>
      </c>
      <c r="Q361" s="253">
        <f t="shared" si="248"/>
        <v>0</v>
      </c>
      <c r="R361" s="253">
        <f t="shared" si="248"/>
        <v>0</v>
      </c>
      <c r="S361" s="253">
        <f t="shared" si="248"/>
        <v>0</v>
      </c>
      <c r="T361" s="253">
        <f t="shared" si="248"/>
        <v>0</v>
      </c>
      <c r="U361" s="252">
        <f t="shared" si="248"/>
        <v>0</v>
      </c>
      <c r="V361" s="252">
        <f t="shared" si="248"/>
        <v>0</v>
      </c>
      <c r="W361" s="253">
        <f t="shared" si="248"/>
        <v>0</v>
      </c>
      <c r="X361" s="253">
        <f t="shared" si="248"/>
        <v>0</v>
      </c>
      <c r="Y361" s="251">
        <f t="shared" si="243"/>
        <v>0</v>
      </c>
      <c r="Z361" s="252">
        <f t="shared" ref="Z361:AJ361" si="249">SUM(Z362)</f>
        <v>0</v>
      </c>
      <c r="AA361" s="253">
        <f t="shared" si="249"/>
        <v>0</v>
      </c>
      <c r="AB361" s="253">
        <f t="shared" si="249"/>
        <v>0</v>
      </c>
      <c r="AC361" s="253">
        <f t="shared" si="249"/>
        <v>0</v>
      </c>
      <c r="AD361" s="253">
        <f t="shared" si="249"/>
        <v>0</v>
      </c>
      <c r="AE361" s="253">
        <f t="shared" si="249"/>
        <v>0</v>
      </c>
      <c r="AF361" s="253">
        <f t="shared" si="249"/>
        <v>0</v>
      </c>
      <c r="AG361" s="1649">
        <f t="shared" si="249"/>
        <v>0</v>
      </c>
      <c r="AH361" s="253">
        <f t="shared" si="249"/>
        <v>0</v>
      </c>
      <c r="AI361" s="253">
        <f t="shared" si="249"/>
        <v>0</v>
      </c>
      <c r="AJ361" s="254">
        <f t="shared" si="249"/>
        <v>0</v>
      </c>
    </row>
    <row r="362" spans="1:178" s="16" customFormat="1" ht="23.25" customHeight="1" x14ac:dyDescent="0.25">
      <c r="A362" s="265" t="s">
        <v>41</v>
      </c>
      <c r="B362" s="70"/>
      <c r="C362" s="86">
        <v>925</v>
      </c>
      <c r="D362" s="87"/>
      <c r="E362" s="207"/>
      <c r="F362" s="1663">
        <f>SUM(K362:X362,Z362:AJ362)</f>
        <v>0</v>
      </c>
      <c r="G362" s="1663">
        <f>SUM(J362,Y362)</f>
        <v>0</v>
      </c>
      <c r="H362" s="262"/>
      <c r="I362" s="269"/>
      <c r="J362" s="262">
        <f>SUM(K362:X362)</f>
        <v>0</v>
      </c>
      <c r="K362" s="74"/>
      <c r="L362" s="115"/>
      <c r="M362" s="74"/>
      <c r="N362" s="74"/>
      <c r="O362" s="74"/>
      <c r="P362" s="74"/>
      <c r="Q362" s="74"/>
      <c r="R362" s="74"/>
      <c r="S362" s="74"/>
      <c r="T362" s="74"/>
      <c r="U362" s="115"/>
      <c r="V362" s="115"/>
      <c r="W362" s="74"/>
      <c r="X362" s="74"/>
      <c r="Y362" s="251">
        <f t="shared" si="243"/>
        <v>0</v>
      </c>
      <c r="Z362" s="115"/>
      <c r="AA362" s="74"/>
      <c r="AB362" s="74"/>
      <c r="AC362" s="74"/>
      <c r="AD362" s="74"/>
      <c r="AE362" s="74"/>
      <c r="AF362" s="74"/>
      <c r="AG362" s="464"/>
      <c r="AH362" s="74"/>
      <c r="AI362" s="74"/>
      <c r="AJ362" s="76"/>
    </row>
    <row r="363" spans="1:178" s="17" customFormat="1" ht="23.25" customHeight="1" x14ac:dyDescent="0.25">
      <c r="A363" s="247" t="s">
        <v>534</v>
      </c>
      <c r="B363" s="248">
        <v>222</v>
      </c>
      <c r="C363" s="248"/>
      <c r="D363" s="249"/>
      <c r="E363" s="250"/>
      <c r="F363" s="1683">
        <f t="shared" ref="F363:X363" si="250">SUM(F364)</f>
        <v>0</v>
      </c>
      <c r="G363" s="1683">
        <f t="shared" si="250"/>
        <v>0</v>
      </c>
      <c r="H363" s="251">
        <f t="shared" si="250"/>
        <v>0</v>
      </c>
      <c r="I363" s="255">
        <f t="shared" si="250"/>
        <v>0</v>
      </c>
      <c r="J363" s="251">
        <f t="shared" si="250"/>
        <v>0</v>
      </c>
      <c r="K363" s="253">
        <f t="shared" si="250"/>
        <v>0</v>
      </c>
      <c r="L363" s="252">
        <f t="shared" si="250"/>
        <v>0</v>
      </c>
      <c r="M363" s="253">
        <f t="shared" si="250"/>
        <v>0</v>
      </c>
      <c r="N363" s="253">
        <f t="shared" si="250"/>
        <v>0</v>
      </c>
      <c r="O363" s="253">
        <f t="shared" si="250"/>
        <v>0</v>
      </c>
      <c r="P363" s="253">
        <f t="shared" si="250"/>
        <v>0</v>
      </c>
      <c r="Q363" s="253">
        <f t="shared" si="250"/>
        <v>0</v>
      </c>
      <c r="R363" s="253">
        <f t="shared" si="250"/>
        <v>0</v>
      </c>
      <c r="S363" s="253">
        <f t="shared" si="250"/>
        <v>0</v>
      </c>
      <c r="T363" s="253">
        <f t="shared" si="250"/>
        <v>0</v>
      </c>
      <c r="U363" s="252">
        <f t="shared" si="250"/>
        <v>0</v>
      </c>
      <c r="V363" s="252">
        <f t="shared" si="250"/>
        <v>0</v>
      </c>
      <c r="W363" s="253">
        <f t="shared" si="250"/>
        <v>0</v>
      </c>
      <c r="X363" s="253">
        <f t="shared" si="250"/>
        <v>0</v>
      </c>
      <c r="Y363" s="251">
        <f t="shared" si="243"/>
        <v>0</v>
      </c>
      <c r="Z363" s="252">
        <f t="shared" ref="Z363:AJ363" si="251">SUM(Z364)</f>
        <v>0</v>
      </c>
      <c r="AA363" s="253">
        <f t="shared" si="251"/>
        <v>0</v>
      </c>
      <c r="AB363" s="253">
        <f t="shared" si="251"/>
        <v>0</v>
      </c>
      <c r="AC363" s="253">
        <f t="shared" si="251"/>
        <v>0</v>
      </c>
      <c r="AD363" s="253">
        <f t="shared" si="251"/>
        <v>0</v>
      </c>
      <c r="AE363" s="253">
        <f t="shared" si="251"/>
        <v>0</v>
      </c>
      <c r="AF363" s="253">
        <f t="shared" si="251"/>
        <v>0</v>
      </c>
      <c r="AG363" s="1649">
        <f t="shared" si="251"/>
        <v>0</v>
      </c>
      <c r="AH363" s="253">
        <f t="shared" si="251"/>
        <v>0</v>
      </c>
      <c r="AI363" s="253">
        <f t="shared" si="251"/>
        <v>0</v>
      </c>
      <c r="AJ363" s="254">
        <f t="shared" si="251"/>
        <v>0</v>
      </c>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c r="DV363" s="40"/>
      <c r="DW363" s="40"/>
      <c r="DX363" s="40"/>
      <c r="DY363" s="40"/>
      <c r="DZ363" s="40"/>
      <c r="EA363" s="40"/>
      <c r="EB363" s="40"/>
      <c r="EC363" s="40"/>
      <c r="ED363" s="40"/>
      <c r="EE363" s="40"/>
      <c r="EF363" s="40"/>
      <c r="EG363" s="40"/>
      <c r="EH363" s="40"/>
      <c r="EI363" s="40"/>
      <c r="EJ363" s="40"/>
      <c r="EK363" s="40"/>
      <c r="EL363" s="40"/>
      <c r="EM363" s="40"/>
      <c r="EN363" s="40"/>
      <c r="EO363" s="40"/>
      <c r="EP363" s="40"/>
      <c r="EQ363" s="40"/>
      <c r="ER363" s="40"/>
      <c r="ES363" s="40"/>
      <c r="ET363" s="40"/>
      <c r="EU363" s="40"/>
      <c r="EV363" s="40"/>
      <c r="EW363" s="40"/>
      <c r="EX363" s="40"/>
      <c r="EY363" s="40"/>
      <c r="EZ363" s="40"/>
      <c r="FA363" s="40"/>
      <c r="FB363" s="40"/>
      <c r="FC363" s="40"/>
      <c r="FD363" s="40"/>
      <c r="FE363" s="40"/>
      <c r="FF363" s="40"/>
      <c r="FG363" s="40"/>
      <c r="FH363" s="40"/>
      <c r="FI363" s="40"/>
      <c r="FJ363" s="40"/>
      <c r="FK363" s="40"/>
      <c r="FL363" s="40"/>
      <c r="FM363" s="40"/>
      <c r="FN363" s="40"/>
      <c r="FO363" s="40"/>
      <c r="FP363" s="40"/>
      <c r="FQ363" s="40"/>
      <c r="FR363" s="40"/>
      <c r="FS363" s="40"/>
      <c r="FT363" s="40"/>
      <c r="FU363" s="40"/>
      <c r="FV363" s="40"/>
    </row>
    <row r="364" spans="1:178" s="15" customFormat="1" ht="24.75" customHeight="1" x14ac:dyDescent="0.25">
      <c r="A364" s="265" t="s">
        <v>62</v>
      </c>
      <c r="B364" s="70"/>
      <c r="C364" s="86">
        <v>922</v>
      </c>
      <c r="D364" s="87"/>
      <c r="E364" s="207"/>
      <c r="F364" s="1663">
        <f>SUM(K364:X364,Z364:AJ364)</f>
        <v>0</v>
      </c>
      <c r="G364" s="1663">
        <f>SUM(J364,Y364)</f>
        <v>0</v>
      </c>
      <c r="H364" s="262"/>
      <c r="I364" s="269"/>
      <c r="J364" s="262">
        <f>SUM(K364:X364)</f>
        <v>0</v>
      </c>
      <c r="K364" s="74"/>
      <c r="L364" s="115"/>
      <c r="M364" s="74"/>
      <c r="N364" s="74"/>
      <c r="O364" s="74"/>
      <c r="P364" s="74"/>
      <c r="Q364" s="74"/>
      <c r="R364" s="74"/>
      <c r="S364" s="74"/>
      <c r="T364" s="74"/>
      <c r="U364" s="115"/>
      <c r="V364" s="115"/>
      <c r="W364" s="74"/>
      <c r="X364" s="74"/>
      <c r="Y364" s="251">
        <f t="shared" si="243"/>
        <v>0</v>
      </c>
      <c r="Z364" s="115"/>
      <c r="AA364" s="74"/>
      <c r="AB364" s="74"/>
      <c r="AC364" s="74"/>
      <c r="AD364" s="74"/>
      <c r="AE364" s="74"/>
      <c r="AF364" s="74"/>
      <c r="AG364" s="464"/>
      <c r="AH364" s="74"/>
      <c r="AI364" s="74"/>
      <c r="AJ364" s="7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c r="ES364" s="16"/>
      <c r="ET364" s="16"/>
      <c r="EU364" s="16"/>
      <c r="EV364" s="16"/>
      <c r="EW364" s="16"/>
      <c r="EX364" s="16"/>
      <c r="EY364" s="16"/>
      <c r="EZ364" s="16"/>
      <c r="FA364" s="16"/>
      <c r="FB364" s="16"/>
      <c r="FC364" s="16"/>
      <c r="FD364" s="16"/>
      <c r="FE364" s="16"/>
      <c r="FF364" s="16"/>
      <c r="FG364" s="16"/>
      <c r="FH364" s="16"/>
      <c r="FI364" s="16"/>
      <c r="FJ364" s="16"/>
      <c r="FK364" s="16"/>
      <c r="FL364" s="16"/>
      <c r="FM364" s="16"/>
      <c r="FN364" s="16"/>
      <c r="FO364" s="16"/>
      <c r="FP364" s="16"/>
      <c r="FQ364" s="16"/>
      <c r="FR364" s="16"/>
      <c r="FS364" s="16"/>
      <c r="FT364" s="16"/>
      <c r="FU364" s="16"/>
      <c r="FV364" s="16"/>
    </row>
    <row r="365" spans="1:178" s="17" customFormat="1" ht="24" customHeight="1" x14ac:dyDescent="0.25">
      <c r="A365" s="247" t="s">
        <v>535</v>
      </c>
      <c r="B365" s="248">
        <v>223</v>
      </c>
      <c r="C365" s="248"/>
      <c r="D365" s="249"/>
      <c r="E365" s="250"/>
      <c r="F365" s="1683">
        <f>SUM(F366:F370)</f>
        <v>0</v>
      </c>
      <c r="G365" s="1683">
        <f>SUM(G366:G370)</f>
        <v>0</v>
      </c>
      <c r="H365" s="251">
        <f t="shared" ref="H365:J365" si="252">SUM(H366:H370)</f>
        <v>0</v>
      </c>
      <c r="I365" s="255">
        <f t="shared" si="252"/>
        <v>0</v>
      </c>
      <c r="J365" s="251">
        <f t="shared" si="252"/>
        <v>0</v>
      </c>
      <c r="K365" s="253">
        <f>SUM(K366:K370)</f>
        <v>0</v>
      </c>
      <c r="L365" s="252">
        <f t="shared" ref="L365:X365" si="253">SUM(L366:L370)</f>
        <v>0</v>
      </c>
      <c r="M365" s="253">
        <f t="shared" si="253"/>
        <v>0</v>
      </c>
      <c r="N365" s="253">
        <f t="shared" si="253"/>
        <v>0</v>
      </c>
      <c r="O365" s="253">
        <f t="shared" si="253"/>
        <v>0</v>
      </c>
      <c r="P365" s="253">
        <f t="shared" si="253"/>
        <v>0</v>
      </c>
      <c r="Q365" s="253">
        <f t="shared" si="253"/>
        <v>0</v>
      </c>
      <c r="R365" s="253">
        <f t="shared" si="253"/>
        <v>0</v>
      </c>
      <c r="S365" s="253">
        <f t="shared" si="253"/>
        <v>0</v>
      </c>
      <c r="T365" s="253">
        <f t="shared" si="253"/>
        <v>0</v>
      </c>
      <c r="U365" s="252">
        <f t="shared" si="253"/>
        <v>0</v>
      </c>
      <c r="V365" s="252">
        <f t="shared" si="253"/>
        <v>0</v>
      </c>
      <c r="W365" s="253">
        <f t="shared" si="253"/>
        <v>0</v>
      </c>
      <c r="X365" s="253">
        <f t="shared" si="253"/>
        <v>0</v>
      </c>
      <c r="Y365" s="251">
        <f t="shared" si="243"/>
        <v>0</v>
      </c>
      <c r="Z365" s="252">
        <f t="shared" ref="Z365:AJ365" si="254">SUM(Z366:Z370)</f>
        <v>0</v>
      </c>
      <c r="AA365" s="253">
        <f t="shared" si="254"/>
        <v>0</v>
      </c>
      <c r="AB365" s="253">
        <f t="shared" si="254"/>
        <v>0</v>
      </c>
      <c r="AC365" s="253">
        <f t="shared" si="254"/>
        <v>0</v>
      </c>
      <c r="AD365" s="253">
        <f t="shared" si="254"/>
        <v>0</v>
      </c>
      <c r="AE365" s="253">
        <f t="shared" si="254"/>
        <v>0</v>
      </c>
      <c r="AF365" s="253">
        <f t="shared" si="254"/>
        <v>0</v>
      </c>
      <c r="AG365" s="1649">
        <f t="shared" si="254"/>
        <v>0</v>
      </c>
      <c r="AH365" s="253">
        <f t="shared" si="254"/>
        <v>0</v>
      </c>
      <c r="AI365" s="253">
        <f t="shared" si="254"/>
        <v>0</v>
      </c>
      <c r="AJ365" s="254">
        <f t="shared" si="254"/>
        <v>0</v>
      </c>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c r="DV365" s="40"/>
      <c r="DW365" s="40"/>
      <c r="DX365" s="40"/>
      <c r="DY365" s="40"/>
      <c r="DZ365" s="40"/>
      <c r="EA365" s="40"/>
      <c r="EB365" s="40"/>
      <c r="EC365" s="40"/>
      <c r="ED365" s="40"/>
      <c r="EE365" s="40"/>
      <c r="EF365" s="40"/>
      <c r="EG365" s="40"/>
      <c r="EH365" s="40"/>
      <c r="EI365" s="40"/>
      <c r="EJ365" s="40"/>
      <c r="EK365" s="40"/>
      <c r="EL365" s="40"/>
      <c r="EM365" s="40"/>
      <c r="EN365" s="40"/>
      <c r="EO365" s="40"/>
      <c r="EP365" s="40"/>
      <c r="EQ365" s="40"/>
      <c r="ER365" s="40"/>
      <c r="ES365" s="40"/>
      <c r="ET365" s="40"/>
      <c r="EU365" s="40"/>
      <c r="EV365" s="40"/>
      <c r="EW365" s="40"/>
      <c r="EX365" s="40"/>
      <c r="EY365" s="40"/>
      <c r="EZ365" s="40"/>
      <c r="FA365" s="40"/>
      <c r="FB365" s="40"/>
      <c r="FC365" s="40"/>
      <c r="FD365" s="40"/>
      <c r="FE365" s="40"/>
      <c r="FF365" s="40"/>
      <c r="FG365" s="40"/>
      <c r="FH365" s="40"/>
      <c r="FI365" s="40"/>
      <c r="FJ365" s="40"/>
      <c r="FK365" s="40"/>
      <c r="FL365" s="40"/>
      <c r="FM365" s="40"/>
      <c r="FN365" s="40"/>
      <c r="FO365" s="40"/>
      <c r="FP365" s="40"/>
      <c r="FQ365" s="40"/>
      <c r="FR365" s="40"/>
      <c r="FS365" s="40"/>
      <c r="FT365" s="40"/>
      <c r="FU365" s="40"/>
      <c r="FV365" s="40"/>
    </row>
    <row r="366" spans="1:178" s="15" customFormat="1" ht="31.5" x14ac:dyDescent="0.25">
      <c r="A366" s="265" t="s">
        <v>21</v>
      </c>
      <c r="B366" s="70"/>
      <c r="C366" s="86">
        <v>931</v>
      </c>
      <c r="D366" s="87"/>
      <c r="E366" s="207"/>
      <c r="F366" s="1663">
        <f t="shared" ref="F366:F370" si="255">SUM(K366:X366,Z366:AJ366)</f>
        <v>0</v>
      </c>
      <c r="G366" s="1663">
        <f>SUM(J366,Y366)</f>
        <v>0</v>
      </c>
      <c r="H366" s="262"/>
      <c r="I366" s="269"/>
      <c r="J366" s="262">
        <f>SUM(K366:X366)</f>
        <v>0</v>
      </c>
      <c r="K366" s="74"/>
      <c r="L366" s="115"/>
      <c r="M366" s="74"/>
      <c r="N366" s="74"/>
      <c r="O366" s="74"/>
      <c r="P366" s="74"/>
      <c r="Q366" s="74"/>
      <c r="R366" s="74"/>
      <c r="S366" s="74"/>
      <c r="T366" s="74"/>
      <c r="U366" s="115"/>
      <c r="V366" s="115"/>
      <c r="W366" s="74"/>
      <c r="X366" s="74"/>
      <c r="Y366" s="251">
        <f t="shared" si="243"/>
        <v>0</v>
      </c>
      <c r="Z366" s="115"/>
      <c r="AA366" s="74"/>
      <c r="AB366" s="74"/>
      <c r="AC366" s="74"/>
      <c r="AD366" s="74"/>
      <c r="AE366" s="74"/>
      <c r="AF366" s="74"/>
      <c r="AG366" s="464"/>
      <c r="AH366" s="74"/>
      <c r="AI366" s="74"/>
      <c r="AJ366" s="7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6"/>
      <c r="EV366" s="16"/>
      <c r="EW366" s="16"/>
      <c r="EX366" s="16"/>
      <c r="EY366" s="16"/>
      <c r="EZ366" s="16"/>
      <c r="FA366" s="16"/>
      <c r="FB366" s="16"/>
      <c r="FC366" s="16"/>
      <c r="FD366" s="16"/>
      <c r="FE366" s="16"/>
      <c r="FF366" s="16"/>
      <c r="FG366" s="16"/>
      <c r="FH366" s="16"/>
      <c r="FI366" s="16"/>
      <c r="FJ366" s="16"/>
      <c r="FK366" s="16"/>
      <c r="FL366" s="16"/>
      <c r="FM366" s="16"/>
      <c r="FN366" s="16"/>
      <c r="FO366" s="16"/>
      <c r="FP366" s="16"/>
      <c r="FQ366" s="16"/>
      <c r="FR366" s="16"/>
      <c r="FS366" s="16"/>
      <c r="FT366" s="16"/>
      <c r="FU366" s="16"/>
      <c r="FV366" s="16"/>
    </row>
    <row r="367" spans="1:178" s="15" customFormat="1" ht="19.5" customHeight="1" x14ac:dyDescent="0.25">
      <c r="A367" s="265" t="s">
        <v>19</v>
      </c>
      <c r="B367" s="70"/>
      <c r="C367" s="86">
        <v>932</v>
      </c>
      <c r="D367" s="87"/>
      <c r="E367" s="207"/>
      <c r="F367" s="1663">
        <f t="shared" si="255"/>
        <v>0</v>
      </c>
      <c r="G367" s="1663">
        <f>SUM(J367,Y367)</f>
        <v>0</v>
      </c>
      <c r="H367" s="262"/>
      <c r="I367" s="269"/>
      <c r="J367" s="262">
        <f>SUM(K367:X367)</f>
        <v>0</v>
      </c>
      <c r="K367" s="74"/>
      <c r="L367" s="115"/>
      <c r="M367" s="74"/>
      <c r="N367" s="74"/>
      <c r="O367" s="74"/>
      <c r="P367" s="74"/>
      <c r="Q367" s="74"/>
      <c r="R367" s="74"/>
      <c r="S367" s="74"/>
      <c r="T367" s="74"/>
      <c r="U367" s="115"/>
      <c r="V367" s="115"/>
      <c r="W367" s="74"/>
      <c r="X367" s="74"/>
      <c r="Y367" s="251">
        <f t="shared" si="243"/>
        <v>0</v>
      </c>
      <c r="Z367" s="115"/>
      <c r="AA367" s="74"/>
      <c r="AB367" s="74"/>
      <c r="AC367" s="74"/>
      <c r="AD367" s="74"/>
      <c r="AE367" s="74"/>
      <c r="AF367" s="74"/>
      <c r="AG367" s="464"/>
      <c r="AH367" s="74"/>
      <c r="AI367" s="74"/>
      <c r="AJ367" s="7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c r="ES367" s="16"/>
      <c r="ET367" s="16"/>
      <c r="EU367" s="16"/>
      <c r="EV367" s="16"/>
      <c r="EW367" s="16"/>
      <c r="EX367" s="16"/>
      <c r="EY367" s="16"/>
      <c r="EZ367" s="16"/>
      <c r="FA367" s="16"/>
      <c r="FB367" s="16"/>
      <c r="FC367" s="16"/>
      <c r="FD367" s="16"/>
      <c r="FE367" s="16"/>
      <c r="FF367" s="16"/>
      <c r="FG367" s="16"/>
      <c r="FH367" s="16"/>
      <c r="FI367" s="16"/>
      <c r="FJ367" s="16"/>
      <c r="FK367" s="16"/>
      <c r="FL367" s="16"/>
      <c r="FM367" s="16"/>
      <c r="FN367" s="16"/>
      <c r="FO367" s="16"/>
      <c r="FP367" s="16"/>
      <c r="FQ367" s="16"/>
      <c r="FR367" s="16"/>
      <c r="FS367" s="16"/>
      <c r="FT367" s="16"/>
      <c r="FU367" s="16"/>
      <c r="FV367" s="16"/>
    </row>
    <row r="368" spans="1:178" s="15" customFormat="1" ht="19.5" customHeight="1" x14ac:dyDescent="0.25">
      <c r="A368" s="265" t="s">
        <v>598</v>
      </c>
      <c r="B368" s="70"/>
      <c r="C368" s="86">
        <v>933</v>
      </c>
      <c r="D368" s="87"/>
      <c r="E368" s="207"/>
      <c r="F368" s="1663">
        <f t="shared" si="255"/>
        <v>0</v>
      </c>
      <c r="G368" s="1663">
        <f>SUM(J368,Y368)</f>
        <v>0</v>
      </c>
      <c r="H368" s="262"/>
      <c r="I368" s="269"/>
      <c r="J368" s="262">
        <f>SUM(K368:X368)</f>
        <v>0</v>
      </c>
      <c r="K368" s="74"/>
      <c r="L368" s="115"/>
      <c r="M368" s="74"/>
      <c r="N368" s="74"/>
      <c r="O368" s="74"/>
      <c r="P368" s="74"/>
      <c r="Q368" s="74"/>
      <c r="R368" s="74"/>
      <c r="S368" s="74"/>
      <c r="T368" s="74"/>
      <c r="U368" s="115"/>
      <c r="V368" s="115"/>
      <c r="W368" s="74"/>
      <c r="X368" s="74"/>
      <c r="Y368" s="251">
        <f t="shared" si="243"/>
        <v>0</v>
      </c>
      <c r="Z368" s="115"/>
      <c r="AA368" s="74"/>
      <c r="AB368" s="74"/>
      <c r="AC368" s="74"/>
      <c r="AD368" s="74"/>
      <c r="AE368" s="74"/>
      <c r="AF368" s="74"/>
      <c r="AG368" s="464"/>
      <c r="AH368" s="74"/>
      <c r="AI368" s="74"/>
      <c r="AJ368" s="7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c r="ES368" s="16"/>
      <c r="ET368" s="16"/>
      <c r="EU368" s="16"/>
      <c r="EV368" s="16"/>
      <c r="EW368" s="16"/>
      <c r="EX368" s="16"/>
      <c r="EY368" s="16"/>
      <c r="EZ368" s="16"/>
      <c r="FA368" s="16"/>
      <c r="FB368" s="16"/>
      <c r="FC368" s="16"/>
      <c r="FD368" s="16"/>
      <c r="FE368" s="16"/>
      <c r="FF368" s="16"/>
      <c r="FG368" s="16"/>
      <c r="FH368" s="16"/>
      <c r="FI368" s="16"/>
      <c r="FJ368" s="16"/>
      <c r="FK368" s="16"/>
      <c r="FL368" s="16"/>
      <c r="FM368" s="16"/>
      <c r="FN368" s="16"/>
      <c r="FO368" s="16"/>
      <c r="FP368" s="16"/>
      <c r="FQ368" s="16"/>
      <c r="FR368" s="16"/>
      <c r="FS368" s="16"/>
      <c r="FT368" s="16"/>
      <c r="FU368" s="16"/>
      <c r="FV368" s="16"/>
    </row>
    <row r="369" spans="1:178" s="15" customFormat="1" ht="19.5" customHeight="1" x14ac:dyDescent="0.25">
      <c r="A369" s="265" t="s">
        <v>599</v>
      </c>
      <c r="B369" s="70"/>
      <c r="C369" s="86">
        <v>933</v>
      </c>
      <c r="D369" s="87"/>
      <c r="E369" s="207"/>
      <c r="F369" s="1663">
        <f t="shared" si="255"/>
        <v>0</v>
      </c>
      <c r="G369" s="1663">
        <f>SUM(J369,Y369)</f>
        <v>0</v>
      </c>
      <c r="H369" s="262"/>
      <c r="I369" s="269"/>
      <c r="J369" s="262">
        <f>SUM(K369:X369)</f>
        <v>0</v>
      </c>
      <c r="K369" s="74"/>
      <c r="L369" s="115"/>
      <c r="M369" s="74"/>
      <c r="N369" s="74"/>
      <c r="O369" s="74"/>
      <c r="P369" s="74"/>
      <c r="Q369" s="74"/>
      <c r="R369" s="74"/>
      <c r="S369" s="74"/>
      <c r="T369" s="74"/>
      <c r="U369" s="115"/>
      <c r="V369" s="115"/>
      <c r="W369" s="74"/>
      <c r="X369" s="74"/>
      <c r="Y369" s="251">
        <f t="shared" si="243"/>
        <v>0</v>
      </c>
      <c r="Z369" s="115"/>
      <c r="AA369" s="74"/>
      <c r="AB369" s="74"/>
      <c r="AC369" s="74"/>
      <c r="AD369" s="74"/>
      <c r="AE369" s="74"/>
      <c r="AF369" s="74"/>
      <c r="AG369" s="464"/>
      <c r="AH369" s="74"/>
      <c r="AI369" s="74"/>
      <c r="AJ369" s="7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c r="ES369" s="16"/>
      <c r="ET369" s="16"/>
      <c r="EU369" s="16"/>
      <c r="EV369" s="16"/>
      <c r="EW369" s="16"/>
      <c r="EX369" s="16"/>
      <c r="EY369" s="16"/>
      <c r="EZ369" s="16"/>
      <c r="FA369" s="16"/>
      <c r="FB369" s="16"/>
      <c r="FC369" s="16"/>
      <c r="FD369" s="16"/>
      <c r="FE369" s="16"/>
      <c r="FF369" s="16"/>
      <c r="FG369" s="16"/>
      <c r="FH369" s="16"/>
      <c r="FI369" s="16"/>
      <c r="FJ369" s="16"/>
      <c r="FK369" s="16"/>
      <c r="FL369" s="16"/>
      <c r="FM369" s="16"/>
      <c r="FN369" s="16"/>
      <c r="FO369" s="16"/>
      <c r="FP369" s="16"/>
      <c r="FQ369" s="16"/>
      <c r="FR369" s="16"/>
      <c r="FS369" s="16"/>
      <c r="FT369" s="16"/>
      <c r="FU369" s="16"/>
      <c r="FV369" s="16"/>
    </row>
    <row r="370" spans="1:178" s="15" customFormat="1" ht="19.5" customHeight="1" x14ac:dyDescent="0.25">
      <c r="A370" s="265" t="s">
        <v>1021</v>
      </c>
      <c r="B370" s="70"/>
      <c r="C370" s="86">
        <v>934</v>
      </c>
      <c r="D370" s="87"/>
      <c r="E370" s="207"/>
      <c r="F370" s="1663">
        <f t="shared" si="255"/>
        <v>0</v>
      </c>
      <c r="G370" s="1663">
        <f>SUM(J370,Y370)</f>
        <v>0</v>
      </c>
      <c r="H370" s="262"/>
      <c r="I370" s="269"/>
      <c r="J370" s="262">
        <f>SUM(K370:X370)</f>
        <v>0</v>
      </c>
      <c r="K370" s="74"/>
      <c r="L370" s="115"/>
      <c r="M370" s="74"/>
      <c r="N370" s="74"/>
      <c r="O370" s="74"/>
      <c r="P370" s="74"/>
      <c r="Q370" s="74"/>
      <c r="R370" s="74"/>
      <c r="S370" s="74"/>
      <c r="T370" s="74"/>
      <c r="U370" s="115"/>
      <c r="V370" s="115"/>
      <c r="W370" s="74"/>
      <c r="X370" s="74"/>
      <c r="Y370" s="251">
        <f t="shared" si="243"/>
        <v>0</v>
      </c>
      <c r="Z370" s="115"/>
      <c r="AA370" s="74"/>
      <c r="AB370" s="74"/>
      <c r="AC370" s="74"/>
      <c r="AD370" s="74"/>
      <c r="AE370" s="74"/>
      <c r="AF370" s="74"/>
      <c r="AG370" s="464"/>
      <c r="AH370" s="74"/>
      <c r="AI370" s="74"/>
      <c r="AJ370" s="7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c r="EZ370" s="16"/>
      <c r="FA370" s="16"/>
      <c r="FB370" s="16"/>
      <c r="FC370" s="16"/>
      <c r="FD370" s="16"/>
      <c r="FE370" s="16"/>
      <c r="FF370" s="16"/>
      <c r="FG370" s="16"/>
      <c r="FH370" s="16"/>
      <c r="FI370" s="16"/>
      <c r="FJ370" s="16"/>
      <c r="FK370" s="16"/>
      <c r="FL370" s="16"/>
      <c r="FM370" s="16"/>
      <c r="FN370" s="16"/>
      <c r="FO370" s="16"/>
      <c r="FP370" s="16"/>
      <c r="FQ370" s="16"/>
      <c r="FR370" s="16"/>
      <c r="FS370" s="16"/>
      <c r="FT370" s="16"/>
      <c r="FU370" s="16"/>
      <c r="FV370" s="16"/>
    </row>
    <row r="371" spans="1:178" s="17" customFormat="1" ht="33.75" customHeight="1" x14ac:dyDescent="0.25">
      <c r="A371" s="256" t="s">
        <v>533</v>
      </c>
      <c r="B371" s="248">
        <v>224</v>
      </c>
      <c r="C371" s="248"/>
      <c r="D371" s="249"/>
      <c r="E371" s="250"/>
      <c r="F371" s="1683">
        <f t="shared" ref="F371:X371" si="256">SUM(F372)</f>
        <v>0</v>
      </c>
      <c r="G371" s="1683">
        <f t="shared" si="256"/>
        <v>0</v>
      </c>
      <c r="H371" s="251">
        <f t="shared" si="256"/>
        <v>0</v>
      </c>
      <c r="I371" s="255">
        <f t="shared" si="256"/>
        <v>0</v>
      </c>
      <c r="J371" s="251">
        <f t="shared" si="256"/>
        <v>0</v>
      </c>
      <c r="K371" s="253">
        <f t="shared" si="256"/>
        <v>0</v>
      </c>
      <c r="L371" s="252">
        <f t="shared" si="256"/>
        <v>0</v>
      </c>
      <c r="M371" s="253">
        <f t="shared" si="256"/>
        <v>0</v>
      </c>
      <c r="N371" s="253">
        <f t="shared" si="256"/>
        <v>0</v>
      </c>
      <c r="O371" s="253">
        <f t="shared" si="256"/>
        <v>0</v>
      </c>
      <c r="P371" s="253">
        <f t="shared" si="256"/>
        <v>0</v>
      </c>
      <c r="Q371" s="253">
        <f t="shared" si="256"/>
        <v>0</v>
      </c>
      <c r="R371" s="253">
        <f t="shared" si="256"/>
        <v>0</v>
      </c>
      <c r="S371" s="253">
        <f t="shared" si="256"/>
        <v>0</v>
      </c>
      <c r="T371" s="253">
        <f t="shared" si="256"/>
        <v>0</v>
      </c>
      <c r="U371" s="252">
        <f t="shared" si="256"/>
        <v>0</v>
      </c>
      <c r="V371" s="252">
        <f t="shared" si="256"/>
        <v>0</v>
      </c>
      <c r="W371" s="253">
        <f t="shared" si="256"/>
        <v>0</v>
      </c>
      <c r="X371" s="253">
        <f t="shared" si="256"/>
        <v>0</v>
      </c>
      <c r="Y371" s="251">
        <f t="shared" si="243"/>
        <v>0</v>
      </c>
      <c r="Z371" s="252">
        <f t="shared" ref="Z371:AJ371" si="257">SUM(Z372)</f>
        <v>0</v>
      </c>
      <c r="AA371" s="253">
        <f t="shared" si="257"/>
        <v>0</v>
      </c>
      <c r="AB371" s="253">
        <f t="shared" si="257"/>
        <v>0</v>
      </c>
      <c r="AC371" s="253">
        <f t="shared" si="257"/>
        <v>0</v>
      </c>
      <c r="AD371" s="253">
        <f t="shared" si="257"/>
        <v>0</v>
      </c>
      <c r="AE371" s="253">
        <f t="shared" si="257"/>
        <v>0</v>
      </c>
      <c r="AF371" s="253">
        <f t="shared" si="257"/>
        <v>0</v>
      </c>
      <c r="AG371" s="1649">
        <f t="shared" si="257"/>
        <v>0</v>
      </c>
      <c r="AH371" s="253">
        <f t="shared" si="257"/>
        <v>0</v>
      </c>
      <c r="AI371" s="253">
        <f t="shared" si="257"/>
        <v>0</v>
      </c>
      <c r="AJ371" s="254">
        <f t="shared" si="257"/>
        <v>0</v>
      </c>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c r="DV371" s="40"/>
      <c r="DW371" s="40"/>
      <c r="DX371" s="40"/>
      <c r="DY371" s="40"/>
      <c r="DZ371" s="40"/>
      <c r="EA371" s="40"/>
      <c r="EB371" s="40"/>
      <c r="EC371" s="40"/>
      <c r="ED371" s="40"/>
      <c r="EE371" s="40"/>
      <c r="EF371" s="40"/>
      <c r="EG371" s="40"/>
      <c r="EH371" s="40"/>
      <c r="EI371" s="40"/>
      <c r="EJ371" s="40"/>
      <c r="EK371" s="40"/>
      <c r="EL371" s="40"/>
      <c r="EM371" s="40"/>
      <c r="EN371" s="40"/>
      <c r="EO371" s="40"/>
      <c r="EP371" s="40"/>
      <c r="EQ371" s="40"/>
      <c r="ER371" s="40"/>
      <c r="ES371" s="40"/>
      <c r="ET371" s="40"/>
      <c r="EU371" s="40"/>
      <c r="EV371" s="40"/>
      <c r="EW371" s="40"/>
      <c r="EX371" s="40"/>
      <c r="EY371" s="40"/>
      <c r="EZ371" s="40"/>
      <c r="FA371" s="40"/>
      <c r="FB371" s="40"/>
      <c r="FC371" s="40"/>
      <c r="FD371" s="40"/>
      <c r="FE371" s="40"/>
      <c r="FF371" s="40"/>
      <c r="FG371" s="40"/>
      <c r="FH371" s="40"/>
      <c r="FI371" s="40"/>
      <c r="FJ371" s="40"/>
      <c r="FK371" s="40"/>
      <c r="FL371" s="40"/>
      <c r="FM371" s="40"/>
      <c r="FN371" s="40"/>
      <c r="FO371" s="40"/>
      <c r="FP371" s="40"/>
      <c r="FQ371" s="40"/>
      <c r="FR371" s="40"/>
      <c r="FS371" s="40"/>
      <c r="FT371" s="40"/>
      <c r="FU371" s="40"/>
      <c r="FV371" s="40"/>
    </row>
    <row r="372" spans="1:178" s="15" customFormat="1" ht="24.75" customHeight="1" x14ac:dyDescent="0.25">
      <c r="A372" s="265" t="s">
        <v>63</v>
      </c>
      <c r="B372" s="70"/>
      <c r="C372" s="86">
        <v>926</v>
      </c>
      <c r="D372" s="87"/>
      <c r="E372" s="207"/>
      <c r="F372" s="1663">
        <f>SUM(K372:X372,Z372:AJ372)</f>
        <v>0</v>
      </c>
      <c r="G372" s="1663">
        <f>SUM(J372,Y372)</f>
        <v>0</v>
      </c>
      <c r="H372" s="262"/>
      <c r="I372" s="269"/>
      <c r="J372" s="262">
        <f>SUM(K372:X372)</f>
        <v>0</v>
      </c>
      <c r="K372" s="74"/>
      <c r="L372" s="115"/>
      <c r="M372" s="74"/>
      <c r="N372" s="74"/>
      <c r="O372" s="74"/>
      <c r="P372" s="74"/>
      <c r="Q372" s="74"/>
      <c r="R372" s="74"/>
      <c r="S372" s="74"/>
      <c r="T372" s="74"/>
      <c r="U372" s="115"/>
      <c r="V372" s="115"/>
      <c r="W372" s="74"/>
      <c r="X372" s="74"/>
      <c r="Y372" s="251">
        <f t="shared" si="243"/>
        <v>0</v>
      </c>
      <c r="Z372" s="115"/>
      <c r="AA372" s="74"/>
      <c r="AB372" s="74"/>
      <c r="AC372" s="74"/>
      <c r="AD372" s="74"/>
      <c r="AE372" s="74"/>
      <c r="AF372" s="74"/>
      <c r="AG372" s="464"/>
      <c r="AH372" s="74"/>
      <c r="AI372" s="74"/>
      <c r="AJ372" s="7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c r="ES372" s="16"/>
      <c r="ET372" s="16"/>
      <c r="EU372" s="16"/>
      <c r="EV372" s="16"/>
      <c r="EW372" s="16"/>
      <c r="EX372" s="16"/>
      <c r="EY372" s="16"/>
      <c r="EZ372" s="16"/>
      <c r="FA372" s="16"/>
      <c r="FB372" s="16"/>
      <c r="FC372" s="16"/>
      <c r="FD372" s="16"/>
      <c r="FE372" s="16"/>
      <c r="FF372" s="16"/>
      <c r="FG372" s="16"/>
      <c r="FH372" s="16"/>
      <c r="FI372" s="16"/>
      <c r="FJ372" s="16"/>
      <c r="FK372" s="16"/>
      <c r="FL372" s="16"/>
      <c r="FM372" s="16"/>
      <c r="FN372" s="16"/>
      <c r="FO372" s="16"/>
      <c r="FP372" s="16"/>
      <c r="FQ372" s="16"/>
      <c r="FR372" s="16"/>
      <c r="FS372" s="16"/>
      <c r="FT372" s="16"/>
      <c r="FU372" s="16"/>
      <c r="FV372" s="16"/>
    </row>
    <row r="373" spans="1:178" s="17" customFormat="1" ht="33" customHeight="1" x14ac:dyDescent="0.25">
      <c r="A373" s="256" t="s">
        <v>536</v>
      </c>
      <c r="B373" s="248">
        <v>225</v>
      </c>
      <c r="C373" s="248"/>
      <c r="D373" s="249"/>
      <c r="E373" s="250"/>
      <c r="F373" s="1683">
        <f t="shared" ref="F373:AJ373" si="258">SUM(F374:F377)</f>
        <v>0</v>
      </c>
      <c r="G373" s="1683">
        <f t="shared" si="258"/>
        <v>0</v>
      </c>
      <c r="H373" s="251">
        <f t="shared" si="258"/>
        <v>0</v>
      </c>
      <c r="I373" s="255">
        <f t="shared" si="258"/>
        <v>0</v>
      </c>
      <c r="J373" s="251">
        <f t="shared" si="258"/>
        <v>0</v>
      </c>
      <c r="K373" s="253">
        <f t="shared" si="258"/>
        <v>0</v>
      </c>
      <c r="L373" s="252">
        <f t="shared" si="258"/>
        <v>0</v>
      </c>
      <c r="M373" s="253">
        <f t="shared" si="258"/>
        <v>0</v>
      </c>
      <c r="N373" s="253">
        <f t="shared" si="258"/>
        <v>0</v>
      </c>
      <c r="O373" s="253">
        <f t="shared" si="258"/>
        <v>0</v>
      </c>
      <c r="P373" s="253">
        <f t="shared" si="258"/>
        <v>0</v>
      </c>
      <c r="Q373" s="253">
        <f t="shared" si="258"/>
        <v>0</v>
      </c>
      <c r="R373" s="253">
        <f t="shared" si="258"/>
        <v>0</v>
      </c>
      <c r="S373" s="253">
        <f t="shared" si="258"/>
        <v>0</v>
      </c>
      <c r="T373" s="253">
        <f t="shared" si="258"/>
        <v>0</v>
      </c>
      <c r="U373" s="252">
        <f t="shared" si="258"/>
        <v>0</v>
      </c>
      <c r="V373" s="252">
        <f t="shared" si="258"/>
        <v>0</v>
      </c>
      <c r="W373" s="253">
        <f t="shared" si="258"/>
        <v>0</v>
      </c>
      <c r="X373" s="253">
        <f t="shared" si="258"/>
        <v>0</v>
      </c>
      <c r="Y373" s="251">
        <f t="shared" si="243"/>
        <v>0</v>
      </c>
      <c r="Z373" s="252">
        <f t="shared" si="258"/>
        <v>0</v>
      </c>
      <c r="AA373" s="253">
        <f t="shared" si="258"/>
        <v>0</v>
      </c>
      <c r="AB373" s="253">
        <f t="shared" si="258"/>
        <v>0</v>
      </c>
      <c r="AC373" s="253">
        <f t="shared" si="258"/>
        <v>0</v>
      </c>
      <c r="AD373" s="253">
        <f t="shared" si="258"/>
        <v>0</v>
      </c>
      <c r="AE373" s="253">
        <f t="shared" si="258"/>
        <v>0</v>
      </c>
      <c r="AF373" s="253">
        <f t="shared" si="258"/>
        <v>0</v>
      </c>
      <c r="AG373" s="1649">
        <f t="shared" si="258"/>
        <v>0</v>
      </c>
      <c r="AH373" s="253">
        <f t="shared" si="258"/>
        <v>0</v>
      </c>
      <c r="AI373" s="253">
        <f t="shared" si="258"/>
        <v>0</v>
      </c>
      <c r="AJ373" s="254">
        <f t="shared" si="258"/>
        <v>0</v>
      </c>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c r="DV373" s="40"/>
      <c r="DW373" s="40"/>
      <c r="DX373" s="40"/>
      <c r="DY373" s="40"/>
      <c r="DZ373" s="40"/>
      <c r="EA373" s="40"/>
      <c r="EB373" s="40"/>
      <c r="EC373" s="40"/>
      <c r="ED373" s="40"/>
      <c r="EE373" s="40"/>
      <c r="EF373" s="40"/>
      <c r="EG373" s="40"/>
      <c r="EH373" s="40"/>
      <c r="EI373" s="40"/>
      <c r="EJ373" s="40"/>
      <c r="EK373" s="40"/>
      <c r="EL373" s="40"/>
      <c r="EM373" s="40"/>
      <c r="EN373" s="40"/>
      <c r="EO373" s="40"/>
      <c r="EP373" s="40"/>
      <c r="EQ373" s="40"/>
      <c r="ER373" s="40"/>
      <c r="ES373" s="40"/>
      <c r="ET373" s="40"/>
      <c r="EU373" s="40"/>
      <c r="EV373" s="40"/>
      <c r="EW373" s="40"/>
      <c r="EX373" s="40"/>
      <c r="EY373" s="40"/>
      <c r="EZ373" s="40"/>
      <c r="FA373" s="40"/>
      <c r="FB373" s="40"/>
      <c r="FC373" s="40"/>
      <c r="FD373" s="40"/>
      <c r="FE373" s="40"/>
      <c r="FF373" s="40"/>
      <c r="FG373" s="40"/>
      <c r="FH373" s="40"/>
      <c r="FI373" s="40"/>
      <c r="FJ373" s="40"/>
      <c r="FK373" s="40"/>
      <c r="FL373" s="40"/>
      <c r="FM373" s="40"/>
      <c r="FN373" s="40"/>
      <c r="FO373" s="40"/>
      <c r="FP373" s="40"/>
      <c r="FQ373" s="40"/>
      <c r="FR373" s="40"/>
      <c r="FS373" s="40"/>
      <c r="FT373" s="40"/>
      <c r="FU373" s="40"/>
      <c r="FV373" s="40"/>
    </row>
    <row r="374" spans="1:178" s="15" customFormat="1" ht="32.25" customHeight="1" x14ac:dyDescent="0.25">
      <c r="A374" s="265" t="s">
        <v>9</v>
      </c>
      <c r="B374" s="70"/>
      <c r="C374" s="86">
        <v>941</v>
      </c>
      <c r="D374" s="87"/>
      <c r="E374" s="207"/>
      <c r="F374" s="1663">
        <f t="shared" ref="F374:F377" si="259">SUM(K374:X374,Z374:AJ374)</f>
        <v>0</v>
      </c>
      <c r="G374" s="1663">
        <f>SUM(J374,Y374)</f>
        <v>0</v>
      </c>
      <c r="H374" s="262"/>
      <c r="I374" s="269"/>
      <c r="J374" s="262">
        <f>SUM(K374:X374)</f>
        <v>0</v>
      </c>
      <c r="K374" s="74"/>
      <c r="L374" s="115"/>
      <c r="M374" s="74"/>
      <c r="N374" s="74"/>
      <c r="O374" s="74"/>
      <c r="P374" s="74"/>
      <c r="Q374" s="74"/>
      <c r="R374" s="74"/>
      <c r="S374" s="74"/>
      <c r="T374" s="74"/>
      <c r="U374" s="115"/>
      <c r="V374" s="115"/>
      <c r="W374" s="74"/>
      <c r="X374" s="74"/>
      <c r="Y374" s="251">
        <f t="shared" si="243"/>
        <v>0</v>
      </c>
      <c r="Z374" s="115"/>
      <c r="AA374" s="74"/>
      <c r="AB374" s="74"/>
      <c r="AC374" s="74"/>
      <c r="AD374" s="74"/>
      <c r="AE374" s="74"/>
      <c r="AF374" s="74"/>
      <c r="AG374" s="464"/>
      <c r="AH374" s="74"/>
      <c r="AI374" s="74"/>
      <c r="AJ374" s="7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c r="ES374" s="16"/>
      <c r="ET374" s="16"/>
      <c r="EU374" s="16"/>
      <c r="EV374" s="16"/>
      <c r="EW374" s="16"/>
      <c r="EX374" s="16"/>
      <c r="EY374" s="16"/>
      <c r="EZ374" s="16"/>
      <c r="FA374" s="16"/>
      <c r="FB374" s="16"/>
      <c r="FC374" s="16"/>
      <c r="FD374" s="16"/>
      <c r="FE374" s="16"/>
      <c r="FF374" s="16"/>
      <c r="FG374" s="16"/>
      <c r="FH374" s="16"/>
      <c r="FI374" s="16"/>
      <c r="FJ374" s="16"/>
      <c r="FK374" s="16"/>
      <c r="FL374" s="16"/>
      <c r="FM374" s="16"/>
      <c r="FN374" s="16"/>
      <c r="FO374" s="16"/>
      <c r="FP374" s="16"/>
      <c r="FQ374" s="16"/>
      <c r="FR374" s="16"/>
      <c r="FS374" s="16"/>
      <c r="FT374" s="16"/>
      <c r="FU374" s="16"/>
      <c r="FV374" s="16"/>
    </row>
    <row r="375" spans="1:178" s="15" customFormat="1" ht="21" customHeight="1" x14ac:dyDescent="0.25">
      <c r="A375" s="265" t="s">
        <v>6</v>
      </c>
      <c r="B375" s="70"/>
      <c r="C375" s="86">
        <v>942</v>
      </c>
      <c r="D375" s="87"/>
      <c r="E375" s="207"/>
      <c r="F375" s="1663">
        <f t="shared" si="259"/>
        <v>0</v>
      </c>
      <c r="G375" s="1663">
        <f>SUM(J375,Y375)</f>
        <v>0</v>
      </c>
      <c r="H375" s="262"/>
      <c r="I375" s="269"/>
      <c r="J375" s="262">
        <f>SUM(K375:X375)</f>
        <v>0</v>
      </c>
      <c r="K375" s="74"/>
      <c r="L375" s="115"/>
      <c r="M375" s="74"/>
      <c r="N375" s="74"/>
      <c r="O375" s="74"/>
      <c r="P375" s="74"/>
      <c r="Q375" s="74"/>
      <c r="R375" s="74"/>
      <c r="S375" s="74"/>
      <c r="T375" s="74"/>
      <c r="U375" s="115"/>
      <c r="V375" s="115"/>
      <c r="W375" s="74"/>
      <c r="X375" s="74"/>
      <c r="Y375" s="251">
        <f t="shared" si="243"/>
        <v>0</v>
      </c>
      <c r="Z375" s="115"/>
      <c r="AA375" s="74"/>
      <c r="AB375" s="74"/>
      <c r="AC375" s="74"/>
      <c r="AD375" s="74"/>
      <c r="AE375" s="74"/>
      <c r="AF375" s="74"/>
      <c r="AG375" s="464"/>
      <c r="AH375" s="74"/>
      <c r="AI375" s="74"/>
      <c r="AJ375" s="7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c r="EK375" s="16"/>
      <c r="EL375" s="16"/>
      <c r="EM375" s="16"/>
      <c r="EN375" s="16"/>
      <c r="EO375" s="16"/>
      <c r="EP375" s="16"/>
      <c r="EQ375" s="16"/>
      <c r="ER375" s="16"/>
      <c r="ES375" s="16"/>
      <c r="ET375" s="16"/>
      <c r="EU375" s="16"/>
      <c r="EV375" s="16"/>
      <c r="EW375" s="16"/>
      <c r="EX375" s="16"/>
      <c r="EY375" s="16"/>
      <c r="EZ375" s="16"/>
      <c r="FA375" s="16"/>
      <c r="FB375" s="16"/>
      <c r="FC375" s="16"/>
      <c r="FD375" s="16"/>
      <c r="FE375" s="16"/>
      <c r="FF375" s="16"/>
      <c r="FG375" s="16"/>
      <c r="FH375" s="16"/>
      <c r="FI375" s="16"/>
      <c r="FJ375" s="16"/>
      <c r="FK375" s="16"/>
      <c r="FL375" s="16"/>
      <c r="FM375" s="16"/>
      <c r="FN375" s="16"/>
      <c r="FO375" s="16"/>
      <c r="FP375" s="16"/>
      <c r="FQ375" s="16"/>
      <c r="FR375" s="16"/>
      <c r="FS375" s="16"/>
      <c r="FT375" s="16"/>
      <c r="FU375" s="16"/>
      <c r="FV375" s="16"/>
    </row>
    <row r="376" spans="1:178" s="15" customFormat="1" ht="21" customHeight="1" x14ac:dyDescent="0.25">
      <c r="A376" s="265" t="s">
        <v>68</v>
      </c>
      <c r="B376" s="70"/>
      <c r="C376" s="86">
        <v>943</v>
      </c>
      <c r="D376" s="87"/>
      <c r="E376" s="207"/>
      <c r="F376" s="1663">
        <f t="shared" si="259"/>
        <v>0</v>
      </c>
      <c r="G376" s="1663">
        <f>SUM(J376,Y376)</f>
        <v>0</v>
      </c>
      <c r="H376" s="262"/>
      <c r="I376" s="269"/>
      <c r="J376" s="262">
        <f>SUM(K376:X376)</f>
        <v>0</v>
      </c>
      <c r="K376" s="74"/>
      <c r="L376" s="115"/>
      <c r="M376" s="74"/>
      <c r="N376" s="74"/>
      <c r="O376" s="74"/>
      <c r="P376" s="74"/>
      <c r="Q376" s="74"/>
      <c r="R376" s="74"/>
      <c r="S376" s="74"/>
      <c r="T376" s="74"/>
      <c r="U376" s="115"/>
      <c r="V376" s="115"/>
      <c r="W376" s="74"/>
      <c r="X376" s="74"/>
      <c r="Y376" s="251">
        <f t="shared" si="243"/>
        <v>0</v>
      </c>
      <c r="Z376" s="115"/>
      <c r="AA376" s="74"/>
      <c r="AB376" s="74"/>
      <c r="AC376" s="74"/>
      <c r="AD376" s="74"/>
      <c r="AE376" s="74"/>
      <c r="AF376" s="74"/>
      <c r="AG376" s="464"/>
      <c r="AH376" s="74"/>
      <c r="AI376" s="74"/>
      <c r="AJ376" s="7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6"/>
      <c r="EV376" s="16"/>
      <c r="EW376" s="16"/>
      <c r="EX376" s="16"/>
      <c r="EY376" s="16"/>
      <c r="EZ376" s="16"/>
      <c r="FA376" s="16"/>
      <c r="FB376" s="16"/>
      <c r="FC376" s="16"/>
      <c r="FD376" s="16"/>
      <c r="FE376" s="16"/>
      <c r="FF376" s="16"/>
      <c r="FG376" s="16"/>
      <c r="FH376" s="16"/>
      <c r="FI376" s="16"/>
      <c r="FJ376" s="16"/>
      <c r="FK376" s="16"/>
      <c r="FL376" s="16"/>
      <c r="FM376" s="16"/>
      <c r="FN376" s="16"/>
      <c r="FO376" s="16"/>
      <c r="FP376" s="16"/>
      <c r="FQ376" s="16"/>
      <c r="FR376" s="16"/>
      <c r="FS376" s="16"/>
      <c r="FT376" s="16"/>
      <c r="FU376" s="16"/>
      <c r="FV376" s="16"/>
    </row>
    <row r="377" spans="1:178" s="15" customFormat="1" ht="21" customHeight="1" x14ac:dyDescent="0.25">
      <c r="A377" s="265" t="s">
        <v>13</v>
      </c>
      <c r="B377" s="70"/>
      <c r="C377" s="86">
        <v>947</v>
      </c>
      <c r="D377" s="87"/>
      <c r="E377" s="207"/>
      <c r="F377" s="1663">
        <f t="shared" si="259"/>
        <v>0</v>
      </c>
      <c r="G377" s="1663">
        <f>SUM(J377,Y377)</f>
        <v>0</v>
      </c>
      <c r="H377" s="262"/>
      <c r="I377" s="269"/>
      <c r="J377" s="262">
        <f>SUM(K377:X377)</f>
        <v>0</v>
      </c>
      <c r="K377" s="74"/>
      <c r="L377" s="115"/>
      <c r="M377" s="74"/>
      <c r="N377" s="74"/>
      <c r="O377" s="74"/>
      <c r="P377" s="74"/>
      <c r="Q377" s="74"/>
      <c r="R377" s="74"/>
      <c r="S377" s="74"/>
      <c r="T377" s="74"/>
      <c r="U377" s="115"/>
      <c r="V377" s="115"/>
      <c r="W377" s="74"/>
      <c r="X377" s="74"/>
      <c r="Y377" s="251">
        <f t="shared" si="243"/>
        <v>0</v>
      </c>
      <c r="Z377" s="115"/>
      <c r="AA377" s="74"/>
      <c r="AB377" s="74"/>
      <c r="AC377" s="74"/>
      <c r="AD377" s="74"/>
      <c r="AE377" s="74"/>
      <c r="AF377" s="74"/>
      <c r="AG377" s="464"/>
      <c r="AH377" s="74"/>
      <c r="AI377" s="74"/>
      <c r="AJ377" s="7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c r="ES377" s="16"/>
      <c r="ET377" s="16"/>
      <c r="EU377" s="16"/>
      <c r="EV377" s="16"/>
      <c r="EW377" s="16"/>
      <c r="EX377" s="16"/>
      <c r="EY377" s="16"/>
      <c r="EZ377" s="16"/>
      <c r="FA377" s="16"/>
      <c r="FB377" s="16"/>
      <c r="FC377" s="16"/>
      <c r="FD377" s="16"/>
      <c r="FE377" s="16"/>
      <c r="FF377" s="16"/>
      <c r="FG377" s="16"/>
      <c r="FH377" s="16"/>
      <c r="FI377" s="16"/>
      <c r="FJ377" s="16"/>
      <c r="FK377" s="16"/>
      <c r="FL377" s="16"/>
      <c r="FM377" s="16"/>
      <c r="FN377" s="16"/>
      <c r="FO377" s="16"/>
      <c r="FP377" s="16"/>
      <c r="FQ377" s="16"/>
      <c r="FR377" s="16"/>
      <c r="FS377" s="16"/>
      <c r="FT377" s="16"/>
      <c r="FU377" s="16"/>
      <c r="FV377" s="16"/>
    </row>
    <row r="378" spans="1:178" s="17" customFormat="1" ht="27.75" customHeight="1" x14ac:dyDescent="0.25">
      <c r="A378" s="247" t="s">
        <v>543</v>
      </c>
      <c r="B378" s="248">
        <v>226</v>
      </c>
      <c r="C378" s="248"/>
      <c r="D378" s="249"/>
      <c r="E378" s="250"/>
      <c r="F378" s="1683">
        <f>SUM(F379:F388)</f>
        <v>114900</v>
      </c>
      <c r="G378" s="1683">
        <f t="shared" ref="G378:AJ378" si="260">SUM(G379:G388)</f>
        <v>114900</v>
      </c>
      <c r="H378" s="251">
        <f t="shared" si="260"/>
        <v>0</v>
      </c>
      <c r="I378" s="255">
        <f t="shared" si="260"/>
        <v>0</v>
      </c>
      <c r="J378" s="251">
        <f t="shared" si="260"/>
        <v>114900</v>
      </c>
      <c r="K378" s="253">
        <f t="shared" si="260"/>
        <v>0</v>
      </c>
      <c r="L378" s="252">
        <f t="shared" si="260"/>
        <v>0</v>
      </c>
      <c r="M378" s="253">
        <f t="shared" si="260"/>
        <v>0</v>
      </c>
      <c r="N378" s="253">
        <f t="shared" si="260"/>
        <v>0</v>
      </c>
      <c r="O378" s="253">
        <f t="shared" si="260"/>
        <v>114900</v>
      </c>
      <c r="P378" s="253">
        <f t="shared" si="260"/>
        <v>0</v>
      </c>
      <c r="Q378" s="253">
        <f t="shared" si="260"/>
        <v>0</v>
      </c>
      <c r="R378" s="253">
        <f t="shared" si="260"/>
        <v>0</v>
      </c>
      <c r="S378" s="253">
        <f t="shared" si="260"/>
        <v>0</v>
      </c>
      <c r="T378" s="253">
        <f t="shared" si="260"/>
        <v>0</v>
      </c>
      <c r="U378" s="252">
        <f t="shared" si="260"/>
        <v>0</v>
      </c>
      <c r="V378" s="252">
        <f t="shared" si="260"/>
        <v>0</v>
      </c>
      <c r="W378" s="253">
        <f t="shared" si="260"/>
        <v>0</v>
      </c>
      <c r="X378" s="253">
        <f t="shared" si="260"/>
        <v>0</v>
      </c>
      <c r="Y378" s="251">
        <f t="shared" si="243"/>
        <v>0</v>
      </c>
      <c r="Z378" s="252">
        <f t="shared" si="260"/>
        <v>0</v>
      </c>
      <c r="AA378" s="253">
        <f t="shared" si="260"/>
        <v>0</v>
      </c>
      <c r="AB378" s="253">
        <f t="shared" si="260"/>
        <v>0</v>
      </c>
      <c r="AC378" s="253">
        <f t="shared" si="260"/>
        <v>0</v>
      </c>
      <c r="AD378" s="253">
        <f t="shared" si="260"/>
        <v>0</v>
      </c>
      <c r="AE378" s="253">
        <f t="shared" si="260"/>
        <v>0</v>
      </c>
      <c r="AF378" s="253">
        <f t="shared" si="260"/>
        <v>0</v>
      </c>
      <c r="AG378" s="1649">
        <f t="shared" si="260"/>
        <v>0</v>
      </c>
      <c r="AH378" s="253">
        <f t="shared" si="260"/>
        <v>0</v>
      </c>
      <c r="AI378" s="253">
        <f t="shared" si="260"/>
        <v>0</v>
      </c>
      <c r="AJ378" s="254">
        <f t="shared" si="260"/>
        <v>0</v>
      </c>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c r="DV378" s="40"/>
      <c r="DW378" s="40"/>
      <c r="DX378" s="40"/>
      <c r="DY378" s="40"/>
      <c r="DZ378" s="40"/>
      <c r="EA378" s="40"/>
      <c r="EB378" s="40"/>
      <c r="EC378" s="40"/>
      <c r="ED378" s="40"/>
      <c r="EE378" s="40"/>
      <c r="EF378" s="40"/>
      <c r="EG378" s="40"/>
      <c r="EH378" s="40"/>
      <c r="EI378" s="40"/>
      <c r="EJ378" s="40"/>
      <c r="EK378" s="40"/>
      <c r="EL378" s="40"/>
      <c r="EM378" s="40"/>
      <c r="EN378" s="40"/>
      <c r="EO378" s="40"/>
      <c r="EP378" s="40"/>
      <c r="EQ378" s="40"/>
      <c r="ER378" s="40"/>
      <c r="ES378" s="40"/>
      <c r="ET378" s="40"/>
      <c r="EU378" s="40"/>
      <c r="EV378" s="40"/>
      <c r="EW378" s="40"/>
      <c r="EX378" s="40"/>
      <c r="EY378" s="40"/>
      <c r="EZ378" s="40"/>
      <c r="FA378" s="40"/>
      <c r="FB378" s="40"/>
      <c r="FC378" s="40"/>
      <c r="FD378" s="40"/>
      <c r="FE378" s="40"/>
      <c r="FF378" s="40"/>
      <c r="FG378" s="40"/>
      <c r="FH378" s="40"/>
      <c r="FI378" s="40"/>
      <c r="FJ378" s="40"/>
      <c r="FK378" s="40"/>
      <c r="FL378" s="40"/>
      <c r="FM378" s="40"/>
      <c r="FN378" s="40"/>
      <c r="FO378" s="40"/>
      <c r="FP378" s="40"/>
      <c r="FQ378" s="40"/>
      <c r="FR378" s="40"/>
      <c r="FS378" s="40"/>
      <c r="FT378" s="40"/>
      <c r="FU378" s="40"/>
      <c r="FV378" s="40"/>
    </row>
    <row r="379" spans="1:178" s="15" customFormat="1" ht="82.5" customHeight="1" x14ac:dyDescent="0.25">
      <c r="A379" s="265" t="s">
        <v>106</v>
      </c>
      <c r="B379" s="70"/>
      <c r="C379" s="86">
        <v>921</v>
      </c>
      <c r="D379" s="87"/>
      <c r="E379" s="207"/>
      <c r="F379" s="1663">
        <f t="shared" ref="F379:F388" si="261">SUM(K379:X379,Z379:AJ379)</f>
        <v>0</v>
      </c>
      <c r="G379" s="1663">
        <f>SUM(J379,Y379)</f>
        <v>0</v>
      </c>
      <c r="H379" s="262"/>
      <c r="I379" s="269"/>
      <c r="J379" s="262">
        <f>SUM(K379:X379)</f>
        <v>0</v>
      </c>
      <c r="K379" s="98"/>
      <c r="L379" s="156"/>
      <c r="M379" s="98"/>
      <c r="N379" s="98"/>
      <c r="O379" s="98"/>
      <c r="P379" s="98"/>
      <c r="Q379" s="98"/>
      <c r="R379" s="98"/>
      <c r="S379" s="98"/>
      <c r="T379" s="98"/>
      <c r="U379" s="115"/>
      <c r="V379" s="156"/>
      <c r="W379" s="98"/>
      <c r="X379" s="98"/>
      <c r="Y379" s="251">
        <f t="shared" si="243"/>
        <v>0</v>
      </c>
      <c r="Z379" s="156"/>
      <c r="AA379" s="98"/>
      <c r="AB379" s="98"/>
      <c r="AC379" s="98"/>
      <c r="AD379" s="98"/>
      <c r="AE379" s="98"/>
      <c r="AF379" s="98"/>
      <c r="AG379" s="1640"/>
      <c r="AH379" s="98"/>
      <c r="AI379" s="98"/>
      <c r="AJ379" s="99"/>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c r="ES379" s="16"/>
      <c r="ET379" s="16"/>
      <c r="EU379" s="16"/>
      <c r="EV379" s="16"/>
      <c r="EW379" s="16"/>
      <c r="EX379" s="16"/>
      <c r="EY379" s="16"/>
      <c r="EZ379" s="16"/>
      <c r="FA379" s="16"/>
      <c r="FB379" s="16"/>
      <c r="FC379" s="16"/>
      <c r="FD379" s="16"/>
      <c r="FE379" s="16"/>
      <c r="FF379" s="16"/>
      <c r="FG379" s="16"/>
      <c r="FH379" s="16"/>
      <c r="FI379" s="16"/>
      <c r="FJ379" s="16"/>
      <c r="FK379" s="16"/>
      <c r="FL379" s="16"/>
      <c r="FM379" s="16"/>
      <c r="FN379" s="16"/>
      <c r="FO379" s="16"/>
      <c r="FP379" s="16"/>
      <c r="FQ379" s="16"/>
      <c r="FR379" s="16"/>
      <c r="FS379" s="16"/>
      <c r="FT379" s="16"/>
      <c r="FU379" s="16"/>
      <c r="FV379" s="16"/>
    </row>
    <row r="380" spans="1:178" s="15" customFormat="1" ht="50.25" customHeight="1" x14ac:dyDescent="0.25">
      <c r="A380" s="265" t="s">
        <v>610</v>
      </c>
      <c r="B380" s="70"/>
      <c r="C380" s="86">
        <v>952</v>
      </c>
      <c r="D380" s="87"/>
      <c r="E380" s="207"/>
      <c r="F380" s="1663">
        <f t="shared" si="261"/>
        <v>0</v>
      </c>
      <c r="G380" s="1663">
        <f>SUM(J380,Y380)</f>
        <v>0</v>
      </c>
      <c r="H380" s="262"/>
      <c r="I380" s="269"/>
      <c r="J380" s="262">
        <f>SUM(K380:X380)</f>
        <v>0</v>
      </c>
      <c r="K380" s="98"/>
      <c r="L380" s="156"/>
      <c r="M380" s="98"/>
      <c r="N380" s="98"/>
      <c r="O380" s="98"/>
      <c r="P380" s="98"/>
      <c r="Q380" s="98"/>
      <c r="R380" s="98"/>
      <c r="S380" s="98"/>
      <c r="T380" s="98"/>
      <c r="U380" s="115"/>
      <c r="V380" s="156"/>
      <c r="W380" s="98"/>
      <c r="X380" s="98"/>
      <c r="Y380" s="251">
        <f t="shared" si="243"/>
        <v>0</v>
      </c>
      <c r="Z380" s="156"/>
      <c r="AA380" s="98"/>
      <c r="AB380" s="98"/>
      <c r="AC380" s="98"/>
      <c r="AD380" s="98"/>
      <c r="AE380" s="98"/>
      <c r="AF380" s="98"/>
      <c r="AG380" s="1640"/>
      <c r="AH380" s="98"/>
      <c r="AI380" s="98"/>
      <c r="AJ380" s="99"/>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c r="ES380" s="16"/>
      <c r="ET380" s="16"/>
      <c r="EU380" s="16"/>
      <c r="EV380" s="16"/>
      <c r="EW380" s="16"/>
      <c r="EX380" s="16"/>
      <c r="EY380" s="16"/>
      <c r="EZ380" s="16"/>
      <c r="FA380" s="16"/>
      <c r="FB380" s="16"/>
      <c r="FC380" s="16"/>
      <c r="FD380" s="16"/>
      <c r="FE380" s="16"/>
      <c r="FF380" s="16"/>
      <c r="FG380" s="16"/>
      <c r="FH380" s="16"/>
      <c r="FI380" s="16"/>
      <c r="FJ380" s="16"/>
      <c r="FK380" s="16"/>
      <c r="FL380" s="16"/>
      <c r="FM380" s="16"/>
      <c r="FN380" s="16"/>
      <c r="FO380" s="16"/>
      <c r="FP380" s="16"/>
      <c r="FQ380" s="16"/>
      <c r="FR380" s="16"/>
      <c r="FS380" s="16"/>
      <c r="FT380" s="16"/>
      <c r="FU380" s="16"/>
      <c r="FV380" s="16"/>
    </row>
    <row r="381" spans="1:178" s="15" customFormat="1" ht="48.75" customHeight="1" x14ac:dyDescent="0.25">
      <c r="A381" s="265" t="s">
        <v>27</v>
      </c>
      <c r="B381" s="70"/>
      <c r="C381" s="86">
        <v>953</v>
      </c>
      <c r="D381" s="87"/>
      <c r="E381" s="207"/>
      <c r="F381" s="1663">
        <f t="shared" si="261"/>
        <v>0</v>
      </c>
      <c r="G381" s="1663">
        <v>0</v>
      </c>
      <c r="H381" s="262"/>
      <c r="I381" s="269"/>
      <c r="J381" s="262">
        <f t="shared" ref="J381:J388" si="262">SUM(K381:X381)</f>
        <v>0</v>
      </c>
      <c r="K381" s="74"/>
      <c r="L381" s="115"/>
      <c r="M381" s="74"/>
      <c r="N381" s="74"/>
      <c r="O381" s="74"/>
      <c r="P381" s="74"/>
      <c r="Q381" s="74"/>
      <c r="R381" s="74"/>
      <c r="S381" s="74"/>
      <c r="T381" s="74"/>
      <c r="U381" s="115"/>
      <c r="V381" s="115"/>
      <c r="W381" s="74"/>
      <c r="X381" s="74"/>
      <c r="Y381" s="251">
        <f t="shared" si="243"/>
        <v>0</v>
      </c>
      <c r="Z381" s="115"/>
      <c r="AA381" s="74"/>
      <c r="AB381" s="74"/>
      <c r="AC381" s="74"/>
      <c r="AD381" s="74"/>
      <c r="AE381" s="74"/>
      <c r="AF381" s="74"/>
      <c r="AG381" s="464"/>
      <c r="AH381" s="74"/>
      <c r="AI381" s="74"/>
      <c r="AJ381" s="7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c r="ES381" s="16"/>
      <c r="ET381" s="16"/>
      <c r="EU381" s="16"/>
      <c r="EV381" s="16"/>
      <c r="EW381" s="16"/>
      <c r="EX381" s="16"/>
      <c r="EY381" s="16"/>
      <c r="EZ381" s="16"/>
      <c r="FA381" s="16"/>
      <c r="FB381" s="16"/>
      <c r="FC381" s="16"/>
      <c r="FD381" s="16"/>
      <c r="FE381" s="16"/>
      <c r="FF381" s="16"/>
      <c r="FG381" s="16"/>
      <c r="FH381" s="16"/>
      <c r="FI381" s="16"/>
      <c r="FJ381" s="16"/>
      <c r="FK381" s="16"/>
      <c r="FL381" s="16"/>
      <c r="FM381" s="16"/>
      <c r="FN381" s="16"/>
      <c r="FO381" s="16"/>
      <c r="FP381" s="16"/>
      <c r="FQ381" s="16"/>
      <c r="FR381" s="16"/>
      <c r="FS381" s="16"/>
      <c r="FT381" s="16"/>
      <c r="FU381" s="16"/>
      <c r="FV381" s="16"/>
    </row>
    <row r="382" spans="1:178" s="15" customFormat="1" ht="22.5" customHeight="1" x14ac:dyDescent="0.25">
      <c r="A382" s="265" t="s">
        <v>11</v>
      </c>
      <c r="B382" s="70"/>
      <c r="C382" s="86">
        <v>954</v>
      </c>
      <c r="D382" s="87"/>
      <c r="E382" s="207"/>
      <c r="F382" s="1663"/>
      <c r="G382" s="1663"/>
      <c r="H382" s="262"/>
      <c r="I382" s="269"/>
      <c r="J382" s="262">
        <f>SUM(K382:X382)</f>
        <v>0</v>
      </c>
      <c r="K382" s="74"/>
      <c r="L382" s="115"/>
      <c r="M382" s="74"/>
      <c r="N382" s="74"/>
      <c r="O382" s="74"/>
      <c r="P382" s="74"/>
      <c r="Q382" s="74"/>
      <c r="R382" s="74"/>
      <c r="S382" s="74"/>
      <c r="T382" s="74"/>
      <c r="U382" s="115"/>
      <c r="V382" s="115"/>
      <c r="W382" s="74"/>
      <c r="X382" s="74"/>
      <c r="Y382" s="251">
        <f t="shared" si="243"/>
        <v>0</v>
      </c>
      <c r="Z382" s="115"/>
      <c r="AA382" s="74"/>
      <c r="AB382" s="74"/>
      <c r="AC382" s="74"/>
      <c r="AE382" s="74"/>
      <c r="AF382" s="74"/>
      <c r="AG382" s="464"/>
      <c r="AH382" s="74"/>
      <c r="AI382" s="74"/>
      <c r="AJ382" s="7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c r="ES382" s="16"/>
      <c r="ET382" s="16"/>
      <c r="EU382" s="16"/>
      <c r="EV382" s="16"/>
      <c r="EW382" s="16"/>
      <c r="EX382" s="16"/>
      <c r="EY382" s="16"/>
      <c r="EZ382" s="16"/>
      <c r="FA382" s="16"/>
      <c r="FB382" s="16"/>
      <c r="FC382" s="16"/>
      <c r="FD382" s="16"/>
      <c r="FE382" s="16"/>
      <c r="FF382" s="16"/>
      <c r="FG382" s="16"/>
      <c r="FH382" s="16"/>
      <c r="FI382" s="16"/>
      <c r="FJ382" s="16"/>
      <c r="FK382" s="16"/>
      <c r="FL382" s="16"/>
      <c r="FM382" s="16"/>
      <c r="FN382" s="16"/>
      <c r="FO382" s="16"/>
      <c r="FP382" s="16"/>
      <c r="FQ382" s="16"/>
      <c r="FR382" s="16"/>
      <c r="FS382" s="16"/>
      <c r="FT382" s="16"/>
      <c r="FU382" s="16"/>
      <c r="FV382" s="16"/>
    </row>
    <row r="383" spans="1:178" s="15" customFormat="1" ht="33" customHeight="1" x14ac:dyDescent="0.25">
      <c r="A383" s="265" t="s">
        <v>650</v>
      </c>
      <c r="B383" s="70"/>
      <c r="C383" s="86">
        <v>955</v>
      </c>
      <c r="D383" s="87"/>
      <c r="E383" s="207"/>
      <c r="F383" s="1663">
        <f>SUM(K383:X383,Z383:AJ383)</f>
        <v>114900</v>
      </c>
      <c r="G383" s="1663">
        <f>SUM(J383,Y383)</f>
        <v>114900</v>
      </c>
      <c r="H383" s="262"/>
      <c r="I383" s="269"/>
      <c r="J383" s="262">
        <f>SUM(K383:X383)</f>
        <v>114900</v>
      </c>
      <c r="K383" s="74"/>
      <c r="L383" s="115"/>
      <c r="M383" s="74"/>
      <c r="N383" s="74"/>
      <c r="O383" s="74">
        <f>ТОШ!C42</f>
        <v>114900</v>
      </c>
      <c r="P383" s="74"/>
      <c r="Q383" s="74"/>
      <c r="R383" s="74"/>
      <c r="S383" s="74"/>
      <c r="T383" s="74"/>
      <c r="U383" s="115"/>
      <c r="V383" s="115"/>
      <c r="W383" s="74"/>
      <c r="X383" s="74"/>
      <c r="Y383" s="251">
        <f t="shared" si="243"/>
        <v>0</v>
      </c>
      <c r="Z383" s="115"/>
      <c r="AA383" s="74"/>
      <c r="AB383" s="74"/>
      <c r="AC383" s="74"/>
      <c r="AD383" s="74"/>
      <c r="AE383" s="74"/>
      <c r="AF383" s="74"/>
      <c r="AG383" s="464"/>
      <c r="AH383" s="74"/>
      <c r="AI383" s="74"/>
      <c r="AJ383" s="7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c r="ES383" s="16"/>
      <c r="ET383" s="16"/>
      <c r="EU383" s="16"/>
      <c r="EV383" s="16"/>
      <c r="EW383" s="16"/>
      <c r="EX383" s="16"/>
      <c r="EY383" s="16"/>
      <c r="EZ383" s="16"/>
      <c r="FA383" s="16"/>
      <c r="FB383" s="16"/>
      <c r="FC383" s="16"/>
      <c r="FD383" s="16"/>
      <c r="FE383" s="16"/>
      <c r="FF383" s="16"/>
      <c r="FG383" s="16"/>
      <c r="FH383" s="16"/>
      <c r="FI383" s="16"/>
      <c r="FJ383" s="16"/>
      <c r="FK383" s="16"/>
      <c r="FL383" s="16"/>
      <c r="FM383" s="16"/>
      <c r="FN383" s="16"/>
      <c r="FO383" s="16"/>
      <c r="FP383" s="16"/>
      <c r="FQ383" s="16"/>
      <c r="FR383" s="16"/>
      <c r="FS383" s="16"/>
      <c r="FT383" s="16"/>
      <c r="FU383" s="16"/>
      <c r="FV383" s="16"/>
    </row>
    <row r="384" spans="1:178" s="15" customFormat="1" ht="33" customHeight="1" x14ac:dyDescent="0.25">
      <c r="A384" s="265" t="s">
        <v>40</v>
      </c>
      <c r="B384" s="70"/>
      <c r="C384" s="86">
        <v>956</v>
      </c>
      <c r="D384" s="87"/>
      <c r="E384" s="207"/>
      <c r="F384" s="1663"/>
      <c r="G384" s="1663"/>
      <c r="H384" s="262"/>
      <c r="I384" s="269"/>
      <c r="J384" s="262">
        <f t="shared" si="262"/>
        <v>0</v>
      </c>
      <c r="K384" s="74"/>
      <c r="L384" s="115"/>
      <c r="M384" s="74"/>
      <c r="N384" s="74"/>
      <c r="O384" s="74"/>
      <c r="P384" s="74"/>
      <c r="Q384" s="74"/>
      <c r="R384" s="74"/>
      <c r="S384" s="74"/>
      <c r="T384" s="74"/>
      <c r="U384" s="115"/>
      <c r="V384" s="115"/>
      <c r="W384" s="74"/>
      <c r="X384" s="74"/>
      <c r="Y384" s="251">
        <f t="shared" si="243"/>
        <v>0</v>
      </c>
      <c r="Z384" s="115"/>
      <c r="AA384" s="74"/>
      <c r="AB384" s="74"/>
      <c r="AC384" s="74"/>
      <c r="AD384" s="74"/>
      <c r="AE384" s="74"/>
      <c r="AF384" s="74"/>
      <c r="AG384" s="464"/>
      <c r="AH384" s="74"/>
      <c r="AI384" s="74"/>
      <c r="AJ384" s="7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c r="DZ384" s="16"/>
      <c r="EA384" s="16"/>
      <c r="EB384" s="16"/>
      <c r="EC384" s="16"/>
      <c r="ED384" s="16"/>
      <c r="EE384" s="16"/>
      <c r="EF384" s="16"/>
      <c r="EG384" s="16"/>
      <c r="EH384" s="16"/>
      <c r="EI384" s="16"/>
      <c r="EJ384" s="16"/>
      <c r="EK384" s="16"/>
      <c r="EL384" s="16"/>
      <c r="EM384" s="16"/>
      <c r="EN384" s="16"/>
      <c r="EO384" s="16"/>
      <c r="EP384" s="16"/>
      <c r="EQ384" s="16"/>
      <c r="ER384" s="16"/>
      <c r="ES384" s="16"/>
      <c r="ET384" s="16"/>
      <c r="EU384" s="16"/>
      <c r="EV384" s="16"/>
      <c r="EW384" s="16"/>
      <c r="EX384" s="16"/>
      <c r="EY384" s="16"/>
      <c r="EZ384" s="16"/>
      <c r="FA384" s="16"/>
      <c r="FB384" s="16"/>
      <c r="FC384" s="16"/>
      <c r="FD384" s="16"/>
      <c r="FE384" s="16"/>
      <c r="FF384" s="16"/>
      <c r="FG384" s="16"/>
      <c r="FH384" s="16"/>
      <c r="FI384" s="16"/>
      <c r="FJ384" s="16"/>
      <c r="FK384" s="16"/>
      <c r="FL384" s="16"/>
      <c r="FM384" s="16"/>
      <c r="FN384" s="16"/>
      <c r="FO384" s="16"/>
      <c r="FP384" s="16"/>
      <c r="FQ384" s="16"/>
      <c r="FR384" s="16"/>
      <c r="FS384" s="16"/>
      <c r="FT384" s="16"/>
      <c r="FU384" s="16"/>
      <c r="FV384" s="16"/>
    </row>
    <row r="385" spans="1:178" s="15" customFormat="1" ht="80.25" customHeight="1" x14ac:dyDescent="0.25">
      <c r="A385" s="265" t="s">
        <v>77</v>
      </c>
      <c r="B385" s="70"/>
      <c r="C385" s="86">
        <v>957</v>
      </c>
      <c r="D385" s="87"/>
      <c r="E385" s="207"/>
      <c r="F385" s="1663">
        <f t="shared" si="261"/>
        <v>0</v>
      </c>
      <c r="G385" s="1663">
        <f t="shared" ref="G385:G388" si="263">SUM(J385,Y385)</f>
        <v>0</v>
      </c>
      <c r="H385" s="262"/>
      <c r="I385" s="269"/>
      <c r="J385" s="262">
        <f t="shared" si="262"/>
        <v>0</v>
      </c>
      <c r="K385" s="74"/>
      <c r="L385" s="115"/>
      <c r="M385" s="74"/>
      <c r="N385" s="74"/>
      <c r="O385" s="74"/>
      <c r="P385" s="74"/>
      <c r="Q385" s="74"/>
      <c r="R385" s="74"/>
      <c r="S385" s="74"/>
      <c r="T385" s="74"/>
      <c r="U385" s="115"/>
      <c r="V385" s="115"/>
      <c r="W385" s="74"/>
      <c r="X385" s="74"/>
      <c r="Y385" s="251">
        <f t="shared" si="243"/>
        <v>0</v>
      </c>
      <c r="Z385" s="115"/>
      <c r="AA385" s="74"/>
      <c r="AB385" s="74"/>
      <c r="AC385" s="74"/>
      <c r="AD385" s="74"/>
      <c r="AE385" s="74"/>
      <c r="AF385" s="74"/>
      <c r="AG385" s="464"/>
      <c r="AH385" s="74"/>
      <c r="AI385" s="74"/>
      <c r="AJ385" s="7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c r="DN385" s="16"/>
      <c r="DO385" s="16"/>
      <c r="DP385" s="16"/>
      <c r="DQ385" s="16"/>
      <c r="DR385" s="16"/>
      <c r="DS385" s="16"/>
      <c r="DT385" s="16"/>
      <c r="DU385" s="16"/>
      <c r="DV385" s="16"/>
      <c r="DW385" s="16"/>
      <c r="DX385" s="16"/>
      <c r="DY385" s="16"/>
      <c r="DZ385" s="16"/>
      <c r="EA385" s="16"/>
      <c r="EB385" s="16"/>
      <c r="EC385" s="16"/>
      <c r="ED385" s="16"/>
      <c r="EE385" s="16"/>
      <c r="EF385" s="16"/>
      <c r="EG385" s="16"/>
      <c r="EH385" s="16"/>
      <c r="EI385" s="16"/>
      <c r="EJ385" s="16"/>
      <c r="EK385" s="16"/>
      <c r="EL385" s="16"/>
      <c r="EM385" s="16"/>
      <c r="EN385" s="16"/>
      <c r="EO385" s="16"/>
      <c r="EP385" s="16"/>
      <c r="EQ385" s="16"/>
      <c r="ER385" s="16"/>
      <c r="ES385" s="16"/>
      <c r="ET385" s="16"/>
      <c r="EU385" s="16"/>
      <c r="EV385" s="16"/>
      <c r="EW385" s="16"/>
      <c r="EX385" s="16"/>
      <c r="EY385" s="16"/>
      <c r="EZ385" s="16"/>
      <c r="FA385" s="16"/>
      <c r="FB385" s="16"/>
      <c r="FC385" s="16"/>
      <c r="FD385" s="16"/>
      <c r="FE385" s="16"/>
      <c r="FF385" s="16"/>
      <c r="FG385" s="16"/>
      <c r="FH385" s="16"/>
      <c r="FI385" s="16"/>
      <c r="FJ385" s="16"/>
      <c r="FK385" s="16"/>
      <c r="FL385" s="16"/>
      <c r="FM385" s="16"/>
      <c r="FN385" s="16"/>
      <c r="FO385" s="16"/>
      <c r="FP385" s="16"/>
      <c r="FQ385" s="16"/>
      <c r="FR385" s="16"/>
      <c r="FS385" s="16"/>
      <c r="FT385" s="16"/>
      <c r="FU385" s="16"/>
      <c r="FV385" s="16"/>
    </row>
    <row r="386" spans="1:178" s="15" customFormat="1" ht="163.5" customHeight="1" x14ac:dyDescent="0.25">
      <c r="A386" s="265" t="s">
        <v>929</v>
      </c>
      <c r="B386" s="70"/>
      <c r="C386" s="86">
        <v>966</v>
      </c>
      <c r="D386" s="87"/>
      <c r="E386" s="207"/>
      <c r="F386" s="1663">
        <f t="shared" si="261"/>
        <v>0</v>
      </c>
      <c r="G386" s="1663">
        <f>SUM(J386,Y386)</f>
        <v>0</v>
      </c>
      <c r="H386" s="262"/>
      <c r="I386" s="269"/>
      <c r="J386" s="262">
        <f>SUM(K386:X386)</f>
        <v>0</v>
      </c>
      <c r="K386" s="74"/>
      <c r="L386" s="115"/>
      <c r="M386" s="74"/>
      <c r="N386" s="74"/>
      <c r="O386" s="74"/>
      <c r="P386" s="74"/>
      <c r="Q386" s="74"/>
      <c r="R386" s="74"/>
      <c r="S386" s="74"/>
      <c r="T386" s="74"/>
      <c r="U386" s="115"/>
      <c r="V386" s="115"/>
      <c r="W386" s="74"/>
      <c r="X386" s="74"/>
      <c r="Y386" s="251">
        <f t="shared" si="243"/>
        <v>0</v>
      </c>
      <c r="Z386" s="115"/>
      <c r="AA386" s="74"/>
      <c r="AB386" s="74"/>
      <c r="AC386" s="74"/>
      <c r="AD386" s="74"/>
      <c r="AE386" s="74"/>
      <c r="AF386" s="74"/>
      <c r="AG386" s="464"/>
      <c r="AH386" s="74"/>
      <c r="AI386" s="74"/>
      <c r="AJ386" s="7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6"/>
      <c r="EV386" s="16"/>
      <c r="EW386" s="16"/>
      <c r="EX386" s="16"/>
      <c r="EY386" s="16"/>
      <c r="EZ386" s="16"/>
      <c r="FA386" s="16"/>
      <c r="FB386" s="16"/>
      <c r="FC386" s="16"/>
      <c r="FD386" s="16"/>
      <c r="FE386" s="16"/>
      <c r="FF386" s="16"/>
      <c r="FG386" s="16"/>
      <c r="FH386" s="16"/>
      <c r="FI386" s="16"/>
      <c r="FJ386" s="16"/>
      <c r="FK386" s="16"/>
      <c r="FL386" s="16"/>
      <c r="FM386" s="16"/>
      <c r="FN386" s="16"/>
      <c r="FO386" s="16"/>
      <c r="FP386" s="16"/>
      <c r="FQ386" s="16"/>
      <c r="FR386" s="16"/>
      <c r="FS386" s="16"/>
      <c r="FT386" s="16"/>
      <c r="FU386" s="16"/>
      <c r="FV386" s="16"/>
    </row>
    <row r="387" spans="1:178" s="15" customFormat="1" ht="99" customHeight="1" x14ac:dyDescent="0.25">
      <c r="A387" s="265" t="s">
        <v>23</v>
      </c>
      <c r="B387" s="70"/>
      <c r="C387" s="86">
        <v>995</v>
      </c>
      <c r="D387" s="87"/>
      <c r="E387" s="207"/>
      <c r="F387" s="1663">
        <f t="shared" si="261"/>
        <v>0</v>
      </c>
      <c r="G387" s="1663">
        <f>SUM(J387,Y387)</f>
        <v>0</v>
      </c>
      <c r="H387" s="262"/>
      <c r="I387" s="269"/>
      <c r="J387" s="262">
        <f t="shared" si="262"/>
        <v>0</v>
      </c>
      <c r="K387" s="74"/>
      <c r="L387" s="115"/>
      <c r="M387" s="74"/>
      <c r="N387" s="74"/>
      <c r="O387" s="74"/>
      <c r="P387" s="74"/>
      <c r="Q387" s="74"/>
      <c r="R387" s="74"/>
      <c r="S387" s="74"/>
      <c r="T387" s="74"/>
      <c r="U387" s="115"/>
      <c r="V387" s="115"/>
      <c r="W387" s="74"/>
      <c r="X387" s="74"/>
      <c r="Y387" s="251">
        <f t="shared" si="243"/>
        <v>0</v>
      </c>
      <c r="Z387" s="115"/>
      <c r="AA387" s="74"/>
      <c r="AB387" s="74"/>
      <c r="AC387" s="74"/>
      <c r="AD387" s="74"/>
      <c r="AE387" s="74"/>
      <c r="AF387" s="74"/>
      <c r="AG387" s="464"/>
      <c r="AH387" s="74"/>
      <c r="AI387" s="74"/>
      <c r="AJ387" s="7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c r="EK387" s="16"/>
      <c r="EL387" s="16"/>
      <c r="EM387" s="16"/>
      <c r="EN387" s="16"/>
      <c r="EO387" s="16"/>
      <c r="EP387" s="16"/>
      <c r="EQ387" s="16"/>
      <c r="ER387" s="16"/>
      <c r="ES387" s="16"/>
      <c r="ET387" s="16"/>
      <c r="EU387" s="16"/>
      <c r="EV387" s="16"/>
      <c r="EW387" s="16"/>
      <c r="EX387" s="16"/>
      <c r="EY387" s="16"/>
      <c r="EZ387" s="16"/>
      <c r="FA387" s="16"/>
      <c r="FB387" s="16"/>
      <c r="FC387" s="16"/>
      <c r="FD387" s="16"/>
      <c r="FE387" s="16"/>
      <c r="FF387" s="16"/>
      <c r="FG387" s="16"/>
      <c r="FH387" s="16"/>
      <c r="FI387" s="16"/>
      <c r="FJ387" s="16"/>
      <c r="FK387" s="16"/>
      <c r="FL387" s="16"/>
      <c r="FM387" s="16"/>
      <c r="FN387" s="16"/>
      <c r="FO387" s="16"/>
      <c r="FP387" s="16"/>
      <c r="FQ387" s="16"/>
      <c r="FR387" s="16"/>
      <c r="FS387" s="16"/>
      <c r="FT387" s="16"/>
      <c r="FU387" s="16"/>
      <c r="FV387" s="16"/>
    </row>
    <row r="388" spans="1:178" s="15" customFormat="1" ht="33.75" customHeight="1" x14ac:dyDescent="0.25">
      <c r="A388" s="265" t="s">
        <v>78</v>
      </c>
      <c r="B388" s="70"/>
      <c r="C388" s="86">
        <v>996</v>
      </c>
      <c r="D388" s="87"/>
      <c r="E388" s="207"/>
      <c r="F388" s="1663">
        <f t="shared" si="261"/>
        <v>0</v>
      </c>
      <c r="G388" s="1663">
        <f t="shared" si="263"/>
        <v>0</v>
      </c>
      <c r="H388" s="262"/>
      <c r="I388" s="269"/>
      <c r="J388" s="262">
        <f t="shared" si="262"/>
        <v>0</v>
      </c>
      <c r="K388" s="74"/>
      <c r="L388" s="115"/>
      <c r="M388" s="74"/>
      <c r="N388" s="74"/>
      <c r="O388" s="74"/>
      <c r="P388" s="74"/>
      <c r="Q388" s="74"/>
      <c r="R388" s="74"/>
      <c r="S388" s="74"/>
      <c r="T388" s="74"/>
      <c r="U388" s="115"/>
      <c r="V388" s="115"/>
      <c r="W388" s="74"/>
      <c r="X388" s="74"/>
      <c r="Y388" s="251">
        <f t="shared" si="243"/>
        <v>0</v>
      </c>
      <c r="Z388" s="115"/>
      <c r="AA388" s="74"/>
      <c r="AB388" s="74"/>
      <c r="AC388" s="74"/>
      <c r="AD388" s="74"/>
      <c r="AE388" s="74"/>
      <c r="AF388" s="74"/>
      <c r="AG388" s="464"/>
      <c r="AH388" s="74"/>
      <c r="AI388" s="74"/>
      <c r="AJ388" s="7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c r="DN388" s="16"/>
      <c r="DO388" s="16"/>
      <c r="DP388" s="16"/>
      <c r="DQ388" s="16"/>
      <c r="DR388" s="16"/>
      <c r="DS388" s="16"/>
      <c r="DT388" s="16"/>
      <c r="DU388" s="16"/>
      <c r="DV388" s="16"/>
      <c r="DW388" s="16"/>
      <c r="DX388" s="16"/>
      <c r="DY388" s="16"/>
      <c r="DZ388" s="16"/>
      <c r="EA388" s="16"/>
      <c r="EB388" s="16"/>
      <c r="EC388" s="16"/>
      <c r="ED388" s="16"/>
      <c r="EE388" s="16"/>
      <c r="EF388" s="16"/>
      <c r="EG388" s="16"/>
      <c r="EH388" s="16"/>
      <c r="EI388" s="16"/>
      <c r="EJ388" s="16"/>
      <c r="EK388" s="16"/>
      <c r="EL388" s="16"/>
      <c r="EM388" s="16"/>
      <c r="EN388" s="16"/>
      <c r="EO388" s="16"/>
      <c r="EP388" s="16"/>
      <c r="EQ388" s="16"/>
      <c r="ER388" s="16"/>
      <c r="ES388" s="16"/>
      <c r="ET388" s="16"/>
      <c r="EU388" s="16"/>
      <c r="EV388" s="16"/>
      <c r="EW388" s="16"/>
      <c r="EX388" s="16"/>
      <c r="EY388" s="16"/>
      <c r="EZ388" s="16"/>
      <c r="FA388" s="16"/>
      <c r="FB388" s="16"/>
      <c r="FC388" s="16"/>
      <c r="FD388" s="16"/>
      <c r="FE388" s="16"/>
      <c r="FF388" s="16"/>
      <c r="FG388" s="16"/>
      <c r="FH388" s="16"/>
      <c r="FI388" s="16"/>
      <c r="FJ388" s="16"/>
      <c r="FK388" s="16"/>
      <c r="FL388" s="16"/>
      <c r="FM388" s="16"/>
      <c r="FN388" s="16"/>
      <c r="FO388" s="16"/>
      <c r="FP388" s="16"/>
      <c r="FQ388" s="16"/>
      <c r="FR388" s="16"/>
      <c r="FS388" s="16"/>
      <c r="FT388" s="16"/>
      <c r="FU388" s="16"/>
      <c r="FV388" s="16"/>
    </row>
    <row r="389" spans="1:178" s="17" customFormat="1" ht="21.75" customHeight="1" x14ac:dyDescent="0.25">
      <c r="A389" s="247" t="s">
        <v>79</v>
      </c>
      <c r="B389" s="248">
        <v>260</v>
      </c>
      <c r="C389" s="248"/>
      <c r="D389" s="257"/>
      <c r="E389" s="258"/>
      <c r="F389" s="1683">
        <f t="shared" ref="F389:X389" si="264">F390</f>
        <v>0</v>
      </c>
      <c r="G389" s="1683">
        <f t="shared" si="264"/>
        <v>0</v>
      </c>
      <c r="H389" s="251">
        <f t="shared" si="264"/>
        <v>0</v>
      </c>
      <c r="I389" s="255">
        <f t="shared" si="264"/>
        <v>0</v>
      </c>
      <c r="J389" s="251">
        <f t="shared" si="264"/>
        <v>0</v>
      </c>
      <c r="K389" s="253">
        <f t="shared" si="264"/>
        <v>0</v>
      </c>
      <c r="L389" s="252">
        <f t="shared" si="264"/>
        <v>0</v>
      </c>
      <c r="M389" s="253">
        <f t="shared" si="264"/>
        <v>0</v>
      </c>
      <c r="N389" s="253">
        <f t="shared" si="264"/>
        <v>0</v>
      </c>
      <c r="O389" s="253">
        <f t="shared" si="264"/>
        <v>0</v>
      </c>
      <c r="P389" s="253">
        <f t="shared" si="264"/>
        <v>0</v>
      </c>
      <c r="Q389" s="253">
        <f t="shared" si="264"/>
        <v>0</v>
      </c>
      <c r="R389" s="253">
        <f t="shared" si="264"/>
        <v>0</v>
      </c>
      <c r="S389" s="253">
        <f t="shared" si="264"/>
        <v>0</v>
      </c>
      <c r="T389" s="253">
        <f t="shared" si="264"/>
        <v>0</v>
      </c>
      <c r="U389" s="252">
        <f t="shared" si="264"/>
        <v>0</v>
      </c>
      <c r="V389" s="252">
        <f t="shared" si="264"/>
        <v>0</v>
      </c>
      <c r="W389" s="253">
        <f t="shared" si="264"/>
        <v>0</v>
      </c>
      <c r="X389" s="253">
        <f t="shared" si="264"/>
        <v>0</v>
      </c>
      <c r="Y389" s="251">
        <f t="shared" si="243"/>
        <v>0</v>
      </c>
      <c r="Z389" s="252">
        <f t="shared" ref="Z389:AJ389" si="265">Z390</f>
        <v>0</v>
      </c>
      <c r="AA389" s="253">
        <f t="shared" si="265"/>
        <v>0</v>
      </c>
      <c r="AB389" s="253">
        <f t="shared" si="265"/>
        <v>0</v>
      </c>
      <c r="AC389" s="253">
        <f t="shared" si="265"/>
        <v>0</v>
      </c>
      <c r="AD389" s="253">
        <f t="shared" si="265"/>
        <v>0</v>
      </c>
      <c r="AE389" s="253">
        <f t="shared" si="265"/>
        <v>0</v>
      </c>
      <c r="AF389" s="253">
        <f t="shared" si="265"/>
        <v>0</v>
      </c>
      <c r="AG389" s="1649">
        <f t="shared" si="265"/>
        <v>0</v>
      </c>
      <c r="AH389" s="253">
        <f t="shared" si="265"/>
        <v>0</v>
      </c>
      <c r="AI389" s="253">
        <f t="shared" si="265"/>
        <v>0</v>
      </c>
      <c r="AJ389" s="254">
        <f t="shared" si="265"/>
        <v>0</v>
      </c>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c r="DV389" s="40"/>
      <c r="DW389" s="40"/>
      <c r="DX389" s="40"/>
      <c r="DY389" s="40"/>
      <c r="DZ389" s="40"/>
      <c r="EA389" s="40"/>
      <c r="EB389" s="40"/>
      <c r="EC389" s="40"/>
      <c r="ED389" s="40"/>
      <c r="EE389" s="40"/>
      <c r="EF389" s="40"/>
      <c r="EG389" s="40"/>
      <c r="EH389" s="40"/>
      <c r="EI389" s="40"/>
      <c r="EJ389" s="40"/>
      <c r="EK389" s="40"/>
      <c r="EL389" s="40"/>
      <c r="EM389" s="40"/>
      <c r="EN389" s="40"/>
      <c r="EO389" s="40"/>
      <c r="EP389" s="40"/>
      <c r="EQ389" s="40"/>
      <c r="ER389" s="40"/>
      <c r="ES389" s="40"/>
      <c r="ET389" s="40"/>
      <c r="EU389" s="40"/>
      <c r="EV389" s="40"/>
      <c r="EW389" s="40"/>
      <c r="EX389" s="40"/>
      <c r="EY389" s="40"/>
      <c r="EZ389" s="40"/>
      <c r="FA389" s="40"/>
      <c r="FB389" s="40"/>
      <c r="FC389" s="40"/>
      <c r="FD389" s="40"/>
      <c r="FE389" s="40"/>
      <c r="FF389" s="40"/>
      <c r="FG389" s="40"/>
      <c r="FH389" s="40"/>
      <c r="FI389" s="40"/>
      <c r="FJ389" s="40"/>
      <c r="FK389" s="40"/>
      <c r="FL389" s="40"/>
      <c r="FM389" s="40"/>
      <c r="FN389" s="40"/>
      <c r="FO389" s="40"/>
      <c r="FP389" s="40"/>
      <c r="FQ389" s="40"/>
      <c r="FR389" s="40"/>
      <c r="FS389" s="40"/>
      <c r="FT389" s="40"/>
      <c r="FU389" s="40"/>
      <c r="FV389" s="40"/>
    </row>
    <row r="390" spans="1:178" s="17" customFormat="1" ht="33.75" customHeight="1" x14ac:dyDescent="0.25">
      <c r="A390" s="256" t="s">
        <v>538</v>
      </c>
      <c r="B390" s="248">
        <v>262</v>
      </c>
      <c r="C390" s="248"/>
      <c r="D390" s="257"/>
      <c r="E390" s="258"/>
      <c r="F390" s="1683">
        <f>SUM(F391)</f>
        <v>0</v>
      </c>
      <c r="G390" s="1683">
        <f t="shared" ref="G390:X390" si="266">SUM(G391)</f>
        <v>0</v>
      </c>
      <c r="H390" s="251">
        <f t="shared" si="266"/>
        <v>0</v>
      </c>
      <c r="I390" s="255">
        <f t="shared" si="266"/>
        <v>0</v>
      </c>
      <c r="J390" s="251">
        <f t="shared" si="266"/>
        <v>0</v>
      </c>
      <c r="K390" s="253">
        <f t="shared" si="266"/>
        <v>0</v>
      </c>
      <c r="L390" s="252">
        <f t="shared" si="266"/>
        <v>0</v>
      </c>
      <c r="M390" s="253">
        <f t="shared" si="266"/>
        <v>0</v>
      </c>
      <c r="N390" s="253">
        <f t="shared" si="266"/>
        <v>0</v>
      </c>
      <c r="O390" s="253">
        <f t="shared" si="266"/>
        <v>0</v>
      </c>
      <c r="P390" s="253">
        <f t="shared" si="266"/>
        <v>0</v>
      </c>
      <c r="Q390" s="253">
        <f t="shared" si="266"/>
        <v>0</v>
      </c>
      <c r="R390" s="253">
        <f>SUM(R391)</f>
        <v>0</v>
      </c>
      <c r="S390" s="253">
        <f t="shared" si="266"/>
        <v>0</v>
      </c>
      <c r="T390" s="253">
        <f t="shared" si="266"/>
        <v>0</v>
      </c>
      <c r="U390" s="252">
        <f t="shared" si="266"/>
        <v>0</v>
      </c>
      <c r="V390" s="252">
        <f t="shared" si="266"/>
        <v>0</v>
      </c>
      <c r="W390" s="253">
        <f t="shared" si="266"/>
        <v>0</v>
      </c>
      <c r="X390" s="253">
        <f t="shared" si="266"/>
        <v>0</v>
      </c>
      <c r="Y390" s="251">
        <f t="shared" si="243"/>
        <v>0</v>
      </c>
      <c r="Z390" s="252">
        <f t="shared" ref="Z390:AJ390" si="267">SUM(Z391)</f>
        <v>0</v>
      </c>
      <c r="AA390" s="253">
        <f t="shared" si="267"/>
        <v>0</v>
      </c>
      <c r="AB390" s="253">
        <f t="shared" si="267"/>
        <v>0</v>
      </c>
      <c r="AC390" s="253">
        <f t="shared" si="267"/>
        <v>0</v>
      </c>
      <c r="AD390" s="253">
        <f t="shared" si="267"/>
        <v>0</v>
      </c>
      <c r="AE390" s="253">
        <f t="shared" si="267"/>
        <v>0</v>
      </c>
      <c r="AF390" s="253">
        <f t="shared" si="267"/>
        <v>0</v>
      </c>
      <c r="AG390" s="1649">
        <f t="shared" si="267"/>
        <v>0</v>
      </c>
      <c r="AH390" s="253">
        <f t="shared" si="267"/>
        <v>0</v>
      </c>
      <c r="AI390" s="253">
        <f t="shared" si="267"/>
        <v>0</v>
      </c>
      <c r="AJ390" s="254">
        <f t="shared" si="267"/>
        <v>0</v>
      </c>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c r="DV390" s="40"/>
      <c r="DW390" s="40"/>
      <c r="DX390" s="40"/>
      <c r="DY390" s="40"/>
      <c r="DZ390" s="40"/>
      <c r="EA390" s="40"/>
      <c r="EB390" s="40"/>
      <c r="EC390" s="40"/>
      <c r="ED390" s="40"/>
      <c r="EE390" s="40"/>
      <c r="EF390" s="40"/>
      <c r="EG390" s="40"/>
      <c r="EH390" s="40"/>
      <c r="EI390" s="40"/>
      <c r="EJ390" s="40"/>
      <c r="EK390" s="40"/>
      <c r="EL390" s="40"/>
      <c r="EM390" s="40"/>
      <c r="EN390" s="40"/>
      <c r="EO390" s="40"/>
      <c r="EP390" s="40"/>
      <c r="EQ390" s="40"/>
      <c r="ER390" s="40"/>
      <c r="ES390" s="40"/>
      <c r="ET390" s="40"/>
      <c r="EU390" s="40"/>
      <c r="EV390" s="40"/>
      <c r="EW390" s="40"/>
      <c r="EX390" s="40"/>
      <c r="EY390" s="40"/>
      <c r="EZ390" s="40"/>
      <c r="FA390" s="40"/>
      <c r="FB390" s="40"/>
      <c r="FC390" s="40"/>
      <c r="FD390" s="40"/>
      <c r="FE390" s="40"/>
      <c r="FF390" s="40"/>
      <c r="FG390" s="40"/>
      <c r="FH390" s="40"/>
      <c r="FI390" s="40"/>
      <c r="FJ390" s="40"/>
      <c r="FK390" s="40"/>
      <c r="FL390" s="40"/>
      <c r="FM390" s="40"/>
      <c r="FN390" s="40"/>
      <c r="FO390" s="40"/>
      <c r="FP390" s="40"/>
      <c r="FQ390" s="40"/>
      <c r="FR390" s="40"/>
      <c r="FS390" s="40"/>
      <c r="FT390" s="40"/>
      <c r="FU390" s="40"/>
      <c r="FV390" s="40"/>
    </row>
    <row r="391" spans="1:178" s="15" customFormat="1" ht="26.25" customHeight="1" x14ac:dyDescent="0.25">
      <c r="A391" s="265" t="s">
        <v>539</v>
      </c>
      <c r="B391" s="70"/>
      <c r="C391" s="86">
        <v>993</v>
      </c>
      <c r="D391" s="83"/>
      <c r="E391" s="208"/>
      <c r="F391" s="1663"/>
      <c r="G391" s="1663"/>
      <c r="H391" s="262"/>
      <c r="I391" s="269"/>
      <c r="J391" s="262">
        <f>SUM(K391:X391)</f>
        <v>0</v>
      </c>
      <c r="K391" s="74"/>
      <c r="L391" s="115"/>
      <c r="M391" s="74"/>
      <c r="N391" s="74"/>
      <c r="O391" s="74"/>
      <c r="P391" s="74"/>
      <c r="Q391" s="74"/>
      <c r="R391" s="74"/>
      <c r="S391" s="74"/>
      <c r="T391" s="74"/>
      <c r="U391" s="74"/>
      <c r="V391" s="115"/>
      <c r="W391" s="74"/>
      <c r="X391" s="74"/>
      <c r="Y391" s="251">
        <f t="shared" si="243"/>
        <v>0</v>
      </c>
      <c r="Z391" s="115"/>
      <c r="AA391" s="74"/>
      <c r="AB391" s="74"/>
      <c r="AC391" s="74"/>
      <c r="AD391" s="74"/>
      <c r="AE391" s="74"/>
      <c r="AF391" s="74"/>
      <c r="AG391" s="464"/>
      <c r="AH391" s="74"/>
      <c r="AI391" s="74"/>
      <c r="AJ391" s="7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c r="EK391" s="16"/>
      <c r="EL391" s="16"/>
      <c r="EM391" s="16"/>
      <c r="EN391" s="16"/>
      <c r="EO391" s="16"/>
      <c r="EP391" s="16"/>
      <c r="EQ391" s="16"/>
      <c r="ER391" s="16"/>
      <c r="ES391" s="16"/>
      <c r="ET391" s="16"/>
      <c r="EU391" s="16"/>
      <c r="EV391" s="16"/>
      <c r="EW391" s="16"/>
      <c r="EX391" s="16"/>
      <c r="EY391" s="16"/>
      <c r="EZ391" s="16"/>
      <c r="FA391" s="16"/>
      <c r="FB391" s="16"/>
      <c r="FC391" s="16"/>
      <c r="FD391" s="16"/>
      <c r="FE391" s="16"/>
      <c r="FF391" s="16"/>
      <c r="FG391" s="16"/>
      <c r="FH391" s="16"/>
      <c r="FI391" s="16"/>
      <c r="FJ391" s="16"/>
      <c r="FK391" s="16"/>
      <c r="FL391" s="16"/>
      <c r="FM391" s="16"/>
      <c r="FN391" s="16"/>
      <c r="FO391" s="16"/>
      <c r="FP391" s="16"/>
      <c r="FQ391" s="16"/>
      <c r="FR391" s="16"/>
      <c r="FS391" s="16"/>
      <c r="FT391" s="16"/>
      <c r="FU391" s="16"/>
      <c r="FV391" s="16"/>
    </row>
    <row r="392" spans="1:178" s="17" customFormat="1" ht="36" customHeight="1" x14ac:dyDescent="0.25">
      <c r="A392" s="256" t="s">
        <v>1005</v>
      </c>
      <c r="B392" s="248">
        <v>296</v>
      </c>
      <c r="C392" s="248"/>
      <c r="D392" s="249"/>
      <c r="E392" s="250"/>
      <c r="F392" s="1683">
        <f t="shared" ref="F392:AJ392" si="268">SUM(F393:F394)</f>
        <v>0</v>
      </c>
      <c r="G392" s="1683">
        <f t="shared" si="268"/>
        <v>0</v>
      </c>
      <c r="H392" s="251">
        <f t="shared" si="268"/>
        <v>0</v>
      </c>
      <c r="I392" s="255">
        <f t="shared" si="268"/>
        <v>0</v>
      </c>
      <c r="J392" s="251">
        <f t="shared" si="268"/>
        <v>0</v>
      </c>
      <c r="K392" s="253">
        <f t="shared" si="268"/>
        <v>0</v>
      </c>
      <c r="L392" s="252">
        <f t="shared" si="268"/>
        <v>0</v>
      </c>
      <c r="M392" s="253">
        <f t="shared" si="268"/>
        <v>0</v>
      </c>
      <c r="N392" s="253">
        <f t="shared" si="268"/>
        <v>0</v>
      </c>
      <c r="O392" s="253">
        <f t="shared" si="268"/>
        <v>0</v>
      </c>
      <c r="P392" s="253">
        <f t="shared" si="268"/>
        <v>0</v>
      </c>
      <c r="Q392" s="253">
        <f t="shared" si="268"/>
        <v>0</v>
      </c>
      <c r="R392" s="253">
        <f t="shared" si="268"/>
        <v>0</v>
      </c>
      <c r="S392" s="253">
        <f t="shared" si="268"/>
        <v>0</v>
      </c>
      <c r="T392" s="253">
        <f t="shared" si="268"/>
        <v>0</v>
      </c>
      <c r="U392" s="252">
        <f t="shared" si="268"/>
        <v>0</v>
      </c>
      <c r="V392" s="252">
        <f t="shared" si="268"/>
        <v>0</v>
      </c>
      <c r="W392" s="253">
        <f t="shared" si="268"/>
        <v>0</v>
      </c>
      <c r="X392" s="253">
        <f t="shared" si="268"/>
        <v>0</v>
      </c>
      <c r="Y392" s="251">
        <f t="shared" si="243"/>
        <v>0</v>
      </c>
      <c r="Z392" s="252">
        <f t="shared" si="268"/>
        <v>0</v>
      </c>
      <c r="AA392" s="253">
        <f t="shared" si="268"/>
        <v>0</v>
      </c>
      <c r="AB392" s="253">
        <f t="shared" si="268"/>
        <v>0</v>
      </c>
      <c r="AC392" s="253">
        <f t="shared" si="268"/>
        <v>0</v>
      </c>
      <c r="AD392" s="253">
        <f t="shared" si="268"/>
        <v>0</v>
      </c>
      <c r="AE392" s="253">
        <f t="shared" si="268"/>
        <v>0</v>
      </c>
      <c r="AF392" s="253">
        <f t="shared" si="268"/>
        <v>0</v>
      </c>
      <c r="AG392" s="1649">
        <f t="shared" si="268"/>
        <v>0</v>
      </c>
      <c r="AH392" s="253">
        <f t="shared" si="268"/>
        <v>0</v>
      </c>
      <c r="AI392" s="253">
        <f t="shared" si="268"/>
        <v>0</v>
      </c>
      <c r="AJ392" s="254">
        <f t="shared" si="268"/>
        <v>0</v>
      </c>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c r="DV392" s="40"/>
      <c r="DW392" s="40"/>
      <c r="DX392" s="40"/>
      <c r="DY392" s="40"/>
      <c r="DZ392" s="40"/>
      <c r="EA392" s="40"/>
      <c r="EB392" s="40"/>
      <c r="EC392" s="40"/>
      <c r="ED392" s="40"/>
      <c r="EE392" s="40"/>
      <c r="EF392" s="40"/>
      <c r="EG392" s="40"/>
      <c r="EH392" s="40"/>
      <c r="EI392" s="40"/>
      <c r="EJ392" s="40"/>
      <c r="EK392" s="40"/>
      <c r="EL392" s="40"/>
      <c r="EM392" s="40"/>
      <c r="EN392" s="40"/>
      <c r="EO392" s="40"/>
      <c r="EP392" s="40"/>
      <c r="EQ392" s="40"/>
      <c r="ER392" s="40"/>
      <c r="ES392" s="40"/>
      <c r="ET392" s="40"/>
      <c r="EU392" s="40"/>
      <c r="EV392" s="40"/>
      <c r="EW392" s="40"/>
      <c r="EX392" s="40"/>
      <c r="EY392" s="40"/>
      <c r="EZ392" s="40"/>
      <c r="FA392" s="40"/>
      <c r="FB392" s="40"/>
      <c r="FC392" s="40"/>
      <c r="FD392" s="40"/>
      <c r="FE392" s="40"/>
      <c r="FF392" s="40"/>
      <c r="FG392" s="40"/>
      <c r="FH392" s="40"/>
      <c r="FI392" s="40"/>
      <c r="FJ392" s="40"/>
      <c r="FK392" s="40"/>
      <c r="FL392" s="40"/>
      <c r="FM392" s="40"/>
      <c r="FN392" s="40"/>
      <c r="FO392" s="40"/>
      <c r="FP392" s="40"/>
      <c r="FQ392" s="40"/>
      <c r="FR392" s="40"/>
      <c r="FS392" s="40"/>
      <c r="FT392" s="40"/>
      <c r="FU392" s="40"/>
      <c r="FV392" s="40"/>
    </row>
    <row r="393" spans="1:178" s="15" customFormat="1" ht="102.75" customHeight="1" x14ac:dyDescent="0.25">
      <c r="A393" s="265" t="s">
        <v>1009</v>
      </c>
      <c r="B393" s="70"/>
      <c r="C393" s="86">
        <v>964</v>
      </c>
      <c r="D393" s="87"/>
      <c r="E393" s="207"/>
      <c r="F393" s="1663">
        <f t="shared" ref="F393:F394" si="269">SUM(K393:X393,Z393:AJ393)</f>
        <v>0</v>
      </c>
      <c r="G393" s="1663">
        <f>SUM(J393,Y393)</f>
        <v>0</v>
      </c>
      <c r="H393" s="262"/>
      <c r="I393" s="269"/>
      <c r="J393" s="262">
        <f>SUM(K393:X393)</f>
        <v>0</v>
      </c>
      <c r="K393" s="74"/>
      <c r="L393" s="115"/>
      <c r="M393" s="74"/>
      <c r="N393" s="74"/>
      <c r="O393" s="74"/>
      <c r="P393" s="74"/>
      <c r="Q393" s="74"/>
      <c r="R393" s="74"/>
      <c r="S393" s="74"/>
      <c r="T393" s="74"/>
      <c r="U393" s="115"/>
      <c r="V393" s="115"/>
      <c r="W393" s="74"/>
      <c r="X393" s="74"/>
      <c r="Y393" s="251">
        <f t="shared" si="243"/>
        <v>0</v>
      </c>
      <c r="Z393" s="115"/>
      <c r="AA393" s="74"/>
      <c r="AB393" s="74"/>
      <c r="AC393" s="74"/>
      <c r="AD393" s="74"/>
      <c r="AE393" s="74"/>
      <c r="AF393" s="74"/>
      <c r="AG393" s="464"/>
      <c r="AH393" s="74"/>
      <c r="AI393" s="74"/>
      <c r="AJ393" s="7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c r="DN393" s="16"/>
      <c r="DO393" s="16"/>
      <c r="DP393" s="16"/>
      <c r="DQ393" s="16"/>
      <c r="DR393" s="16"/>
      <c r="DS393" s="16"/>
      <c r="DT393" s="16"/>
      <c r="DU393" s="16"/>
      <c r="DV393" s="16"/>
      <c r="DW393" s="16"/>
      <c r="DX393" s="16"/>
      <c r="DY393" s="16"/>
      <c r="DZ393" s="16"/>
      <c r="EA393" s="16"/>
      <c r="EB393" s="16"/>
      <c r="EC393" s="16"/>
      <c r="ED393" s="16"/>
      <c r="EE393" s="16"/>
      <c r="EF393" s="16"/>
      <c r="EG393" s="16"/>
      <c r="EH393" s="16"/>
      <c r="EI393" s="16"/>
      <c r="EJ393" s="16"/>
      <c r="EK393" s="16"/>
      <c r="EL393" s="16"/>
      <c r="EM393" s="16"/>
      <c r="EN393" s="16"/>
      <c r="EO393" s="16"/>
      <c r="EP393" s="16"/>
      <c r="EQ393" s="16"/>
      <c r="ER393" s="16"/>
      <c r="ES393" s="16"/>
      <c r="ET393" s="16"/>
      <c r="EU393" s="16"/>
      <c r="EV393" s="16"/>
      <c r="EW393" s="16"/>
      <c r="EX393" s="16"/>
      <c r="EY393" s="16"/>
      <c r="EZ393" s="16"/>
      <c r="FA393" s="16"/>
      <c r="FB393" s="16"/>
      <c r="FC393" s="16"/>
      <c r="FD393" s="16"/>
      <c r="FE393" s="16"/>
      <c r="FF393" s="16"/>
      <c r="FG393" s="16"/>
      <c r="FH393" s="16"/>
      <c r="FI393" s="16"/>
      <c r="FJ393" s="16"/>
      <c r="FK393" s="16"/>
      <c r="FL393" s="16"/>
      <c r="FM393" s="16"/>
      <c r="FN393" s="16"/>
      <c r="FO393" s="16"/>
      <c r="FP393" s="16"/>
      <c r="FQ393" s="16"/>
      <c r="FR393" s="16"/>
      <c r="FS393" s="16"/>
      <c r="FT393" s="16"/>
      <c r="FU393" s="16"/>
      <c r="FV393" s="16"/>
    </row>
    <row r="394" spans="1:178" s="15" customFormat="1" ht="66.75" customHeight="1" x14ac:dyDescent="0.25">
      <c r="A394" s="265" t="s">
        <v>935</v>
      </c>
      <c r="B394" s="70"/>
      <c r="C394" s="86">
        <v>965</v>
      </c>
      <c r="D394" s="87"/>
      <c r="E394" s="207"/>
      <c r="F394" s="1663">
        <f t="shared" si="269"/>
        <v>0</v>
      </c>
      <c r="G394" s="1663">
        <f>SUM(J394,Y394)</f>
        <v>0</v>
      </c>
      <c r="H394" s="262"/>
      <c r="I394" s="269"/>
      <c r="J394" s="262">
        <f>SUM(K394:X394)</f>
        <v>0</v>
      </c>
      <c r="K394" s="74"/>
      <c r="L394" s="115"/>
      <c r="M394" s="74"/>
      <c r="N394" s="74"/>
      <c r="O394" s="74"/>
      <c r="P394" s="74"/>
      <c r="Q394" s="74"/>
      <c r="R394" s="74"/>
      <c r="S394" s="74"/>
      <c r="T394" s="74"/>
      <c r="U394" s="115"/>
      <c r="V394" s="115"/>
      <c r="W394" s="74"/>
      <c r="X394" s="74"/>
      <c r="Y394" s="251">
        <f t="shared" si="243"/>
        <v>0</v>
      </c>
      <c r="Z394" s="115"/>
      <c r="AA394" s="74"/>
      <c r="AB394" s="74"/>
      <c r="AC394" s="74"/>
      <c r="AD394" s="74"/>
      <c r="AE394" s="74"/>
      <c r="AF394" s="74"/>
      <c r="AG394" s="464"/>
      <c r="AH394" s="74"/>
      <c r="AI394" s="74"/>
      <c r="AJ394" s="7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c r="DZ394" s="16"/>
      <c r="EA394" s="16"/>
      <c r="EB394" s="16"/>
      <c r="EC394" s="16"/>
      <c r="ED394" s="16"/>
      <c r="EE394" s="16"/>
      <c r="EF394" s="16"/>
      <c r="EG394" s="16"/>
      <c r="EH394" s="16"/>
      <c r="EI394" s="16"/>
      <c r="EJ394" s="16"/>
      <c r="EK394" s="16"/>
      <c r="EL394" s="16"/>
      <c r="EM394" s="16"/>
      <c r="EN394" s="16"/>
      <c r="EO394" s="16"/>
      <c r="EP394" s="16"/>
      <c r="EQ394" s="16"/>
      <c r="ER394" s="16"/>
      <c r="ES394" s="16"/>
      <c r="ET394" s="16"/>
      <c r="EU394" s="16"/>
      <c r="EV394" s="16"/>
      <c r="EW394" s="16"/>
      <c r="EX394" s="16"/>
      <c r="EY394" s="16"/>
      <c r="EZ394" s="16"/>
      <c r="FA394" s="16"/>
      <c r="FB394" s="16"/>
      <c r="FC394" s="16"/>
      <c r="FD394" s="16"/>
      <c r="FE394" s="16"/>
      <c r="FF394" s="16"/>
      <c r="FG394" s="16"/>
      <c r="FH394" s="16"/>
      <c r="FI394" s="16"/>
      <c r="FJ394" s="16"/>
      <c r="FK394" s="16"/>
      <c r="FL394" s="16"/>
      <c r="FM394" s="16"/>
      <c r="FN394" s="16"/>
      <c r="FO394" s="16"/>
      <c r="FP394" s="16"/>
      <c r="FQ394" s="16"/>
      <c r="FR394" s="16"/>
      <c r="FS394" s="16"/>
      <c r="FT394" s="16"/>
      <c r="FU394" s="16"/>
      <c r="FV394" s="16"/>
    </row>
    <row r="395" spans="1:178" s="17" customFormat="1" ht="36" customHeight="1" x14ac:dyDescent="0.25">
      <c r="A395" s="256" t="s">
        <v>1006</v>
      </c>
      <c r="B395" s="248">
        <v>297</v>
      </c>
      <c r="C395" s="248"/>
      <c r="D395" s="249"/>
      <c r="E395" s="250"/>
      <c r="F395" s="1683">
        <f t="shared" ref="F395:AJ395" si="270">SUM(F396:F397)</f>
        <v>0</v>
      </c>
      <c r="G395" s="1683">
        <f t="shared" si="270"/>
        <v>0</v>
      </c>
      <c r="H395" s="251">
        <f t="shared" si="270"/>
        <v>0</v>
      </c>
      <c r="I395" s="255">
        <f t="shared" si="270"/>
        <v>0</v>
      </c>
      <c r="J395" s="251">
        <f t="shared" si="270"/>
        <v>0</v>
      </c>
      <c r="K395" s="253">
        <f t="shared" si="270"/>
        <v>0</v>
      </c>
      <c r="L395" s="252">
        <f t="shared" si="270"/>
        <v>0</v>
      </c>
      <c r="M395" s="253">
        <f t="shared" si="270"/>
        <v>0</v>
      </c>
      <c r="N395" s="253">
        <f t="shared" si="270"/>
        <v>0</v>
      </c>
      <c r="O395" s="253">
        <f t="shared" si="270"/>
        <v>0</v>
      </c>
      <c r="P395" s="253">
        <f t="shared" si="270"/>
        <v>0</v>
      </c>
      <c r="Q395" s="253">
        <f t="shared" si="270"/>
        <v>0</v>
      </c>
      <c r="R395" s="253">
        <f t="shared" si="270"/>
        <v>0</v>
      </c>
      <c r="S395" s="253">
        <f t="shared" si="270"/>
        <v>0</v>
      </c>
      <c r="T395" s="253">
        <f t="shared" si="270"/>
        <v>0</v>
      </c>
      <c r="U395" s="252">
        <f t="shared" si="270"/>
        <v>0</v>
      </c>
      <c r="V395" s="252">
        <f t="shared" si="270"/>
        <v>0</v>
      </c>
      <c r="W395" s="253">
        <f t="shared" si="270"/>
        <v>0</v>
      </c>
      <c r="X395" s="253">
        <f t="shared" si="270"/>
        <v>0</v>
      </c>
      <c r="Y395" s="251">
        <f t="shared" si="243"/>
        <v>0</v>
      </c>
      <c r="Z395" s="252">
        <f t="shared" si="270"/>
        <v>0</v>
      </c>
      <c r="AA395" s="253">
        <f t="shared" si="270"/>
        <v>0</v>
      </c>
      <c r="AB395" s="253">
        <f t="shared" si="270"/>
        <v>0</v>
      </c>
      <c r="AC395" s="253">
        <f t="shared" si="270"/>
        <v>0</v>
      </c>
      <c r="AD395" s="253">
        <f t="shared" si="270"/>
        <v>0</v>
      </c>
      <c r="AE395" s="253">
        <f t="shared" si="270"/>
        <v>0</v>
      </c>
      <c r="AF395" s="253">
        <f t="shared" si="270"/>
        <v>0</v>
      </c>
      <c r="AG395" s="1649">
        <f t="shared" si="270"/>
        <v>0</v>
      </c>
      <c r="AH395" s="253">
        <f t="shared" si="270"/>
        <v>0</v>
      </c>
      <c r="AI395" s="253">
        <f t="shared" si="270"/>
        <v>0</v>
      </c>
      <c r="AJ395" s="254">
        <f t="shared" si="270"/>
        <v>0</v>
      </c>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c r="DV395" s="40"/>
      <c r="DW395" s="40"/>
      <c r="DX395" s="40"/>
      <c r="DY395" s="40"/>
      <c r="DZ395" s="40"/>
      <c r="EA395" s="40"/>
      <c r="EB395" s="40"/>
      <c r="EC395" s="40"/>
      <c r="ED395" s="40"/>
      <c r="EE395" s="40"/>
      <c r="EF395" s="40"/>
      <c r="EG395" s="40"/>
      <c r="EH395" s="40"/>
      <c r="EI395" s="40"/>
      <c r="EJ395" s="40"/>
      <c r="EK395" s="40"/>
      <c r="EL395" s="40"/>
      <c r="EM395" s="40"/>
      <c r="EN395" s="40"/>
      <c r="EO395" s="40"/>
      <c r="EP395" s="40"/>
      <c r="EQ395" s="40"/>
      <c r="ER395" s="40"/>
      <c r="ES395" s="40"/>
      <c r="ET395" s="40"/>
      <c r="EU395" s="40"/>
      <c r="EV395" s="40"/>
      <c r="EW395" s="40"/>
      <c r="EX395" s="40"/>
      <c r="EY395" s="40"/>
      <c r="EZ395" s="40"/>
      <c r="FA395" s="40"/>
      <c r="FB395" s="40"/>
      <c r="FC395" s="40"/>
      <c r="FD395" s="40"/>
      <c r="FE395" s="40"/>
      <c r="FF395" s="40"/>
      <c r="FG395" s="40"/>
      <c r="FH395" s="40"/>
      <c r="FI395" s="40"/>
      <c r="FJ395" s="40"/>
      <c r="FK395" s="40"/>
      <c r="FL395" s="40"/>
      <c r="FM395" s="40"/>
      <c r="FN395" s="40"/>
      <c r="FO395" s="40"/>
      <c r="FP395" s="40"/>
      <c r="FQ395" s="40"/>
      <c r="FR395" s="40"/>
      <c r="FS395" s="40"/>
      <c r="FT395" s="40"/>
      <c r="FU395" s="40"/>
      <c r="FV395" s="40"/>
    </row>
    <row r="396" spans="1:178" s="15" customFormat="1" ht="101.25" customHeight="1" x14ac:dyDescent="0.25">
      <c r="A396" s="265" t="s">
        <v>1009</v>
      </c>
      <c r="B396" s="70"/>
      <c r="C396" s="86">
        <v>964</v>
      </c>
      <c r="D396" s="87"/>
      <c r="E396" s="207"/>
      <c r="F396" s="1663">
        <f t="shared" ref="F396:F397" si="271">SUM(K396:X396,Z396:AJ396)</f>
        <v>0</v>
      </c>
      <c r="G396" s="1663">
        <f>SUM(J396,Y396)</f>
        <v>0</v>
      </c>
      <c r="H396" s="262"/>
      <c r="I396" s="269"/>
      <c r="J396" s="262">
        <f>SUM(K396:X396)</f>
        <v>0</v>
      </c>
      <c r="K396" s="74"/>
      <c r="L396" s="115"/>
      <c r="M396" s="74"/>
      <c r="N396" s="74"/>
      <c r="O396" s="74"/>
      <c r="P396" s="74"/>
      <c r="Q396" s="74"/>
      <c r="R396" s="74"/>
      <c r="S396" s="74"/>
      <c r="T396" s="74"/>
      <c r="U396" s="115"/>
      <c r="V396" s="115"/>
      <c r="W396" s="74"/>
      <c r="X396" s="74"/>
      <c r="Y396" s="251">
        <f t="shared" si="243"/>
        <v>0</v>
      </c>
      <c r="Z396" s="115"/>
      <c r="AA396" s="74"/>
      <c r="AB396" s="74"/>
      <c r="AC396" s="74"/>
      <c r="AD396" s="74"/>
      <c r="AE396" s="74"/>
      <c r="AF396" s="74"/>
      <c r="AG396" s="464"/>
      <c r="AH396" s="74"/>
      <c r="AI396" s="74"/>
      <c r="AJ396" s="7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c r="ES396" s="16"/>
      <c r="ET396" s="16"/>
      <c r="EU396" s="16"/>
      <c r="EV396" s="16"/>
      <c r="EW396" s="16"/>
      <c r="EX396" s="16"/>
      <c r="EY396" s="16"/>
      <c r="EZ396" s="16"/>
      <c r="FA396" s="16"/>
      <c r="FB396" s="16"/>
      <c r="FC396" s="16"/>
      <c r="FD396" s="16"/>
      <c r="FE396" s="16"/>
      <c r="FF396" s="16"/>
      <c r="FG396" s="16"/>
      <c r="FH396" s="16"/>
      <c r="FI396" s="16"/>
      <c r="FJ396" s="16"/>
      <c r="FK396" s="16"/>
      <c r="FL396" s="16"/>
      <c r="FM396" s="16"/>
      <c r="FN396" s="16"/>
      <c r="FO396" s="16"/>
      <c r="FP396" s="16"/>
      <c r="FQ396" s="16"/>
      <c r="FR396" s="16"/>
      <c r="FS396" s="16"/>
      <c r="FT396" s="16"/>
      <c r="FU396" s="16"/>
      <c r="FV396" s="16"/>
    </row>
    <row r="397" spans="1:178" s="15" customFormat="1" ht="66.75" customHeight="1" x14ac:dyDescent="0.25">
      <c r="A397" s="265" t="s">
        <v>935</v>
      </c>
      <c r="B397" s="70"/>
      <c r="C397" s="86">
        <v>965</v>
      </c>
      <c r="D397" s="87"/>
      <c r="E397" s="207"/>
      <c r="F397" s="1663">
        <f t="shared" si="271"/>
        <v>0</v>
      </c>
      <c r="G397" s="1663">
        <f>SUM(J397,Y397)</f>
        <v>0</v>
      </c>
      <c r="H397" s="262"/>
      <c r="I397" s="269"/>
      <c r="J397" s="262">
        <f>SUM(K397:X397)</f>
        <v>0</v>
      </c>
      <c r="K397" s="74"/>
      <c r="L397" s="115"/>
      <c r="M397" s="74"/>
      <c r="N397" s="74"/>
      <c r="O397" s="74"/>
      <c r="P397" s="74"/>
      <c r="Q397" s="74"/>
      <c r="R397" s="74"/>
      <c r="S397" s="74"/>
      <c r="T397" s="74"/>
      <c r="U397" s="115"/>
      <c r="V397" s="115"/>
      <c r="W397" s="74"/>
      <c r="X397" s="74"/>
      <c r="Y397" s="251">
        <f t="shared" si="243"/>
        <v>0</v>
      </c>
      <c r="Z397" s="115"/>
      <c r="AA397" s="74"/>
      <c r="AB397" s="74"/>
      <c r="AC397" s="74"/>
      <c r="AD397" s="74"/>
      <c r="AE397" s="74"/>
      <c r="AF397" s="74"/>
      <c r="AG397" s="464"/>
      <c r="AH397" s="74"/>
      <c r="AI397" s="74"/>
      <c r="AJ397" s="7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c r="DZ397" s="16"/>
      <c r="EA397" s="16"/>
      <c r="EB397" s="16"/>
      <c r="EC397" s="16"/>
      <c r="ED397" s="16"/>
      <c r="EE397" s="16"/>
      <c r="EF397" s="16"/>
      <c r="EG397" s="16"/>
      <c r="EH397" s="16"/>
      <c r="EI397" s="16"/>
      <c r="EJ397" s="16"/>
      <c r="EK397" s="16"/>
      <c r="EL397" s="16"/>
      <c r="EM397" s="16"/>
      <c r="EN397" s="16"/>
      <c r="EO397" s="16"/>
      <c r="EP397" s="16"/>
      <c r="EQ397" s="16"/>
      <c r="ER397" s="16"/>
      <c r="ES397" s="16"/>
      <c r="ET397" s="16"/>
      <c r="EU397" s="16"/>
      <c r="EV397" s="16"/>
      <c r="EW397" s="16"/>
      <c r="EX397" s="16"/>
      <c r="EY397" s="16"/>
      <c r="EZ397" s="16"/>
      <c r="FA397" s="16"/>
      <c r="FB397" s="16"/>
      <c r="FC397" s="16"/>
      <c r="FD397" s="16"/>
      <c r="FE397" s="16"/>
      <c r="FF397" s="16"/>
      <c r="FG397" s="16"/>
      <c r="FH397" s="16"/>
      <c r="FI397" s="16"/>
      <c r="FJ397" s="16"/>
      <c r="FK397" s="16"/>
      <c r="FL397" s="16"/>
      <c r="FM397" s="16"/>
      <c r="FN397" s="16"/>
      <c r="FO397" s="16"/>
      <c r="FP397" s="16"/>
      <c r="FQ397" s="16"/>
      <c r="FR397" s="16"/>
      <c r="FS397" s="16"/>
      <c r="FT397" s="16"/>
      <c r="FU397" s="16"/>
      <c r="FV397" s="16"/>
    </row>
    <row r="398" spans="1:178" s="17" customFormat="1" ht="32.25" customHeight="1" x14ac:dyDescent="0.25">
      <c r="A398" s="256" t="s">
        <v>546</v>
      </c>
      <c r="B398" s="248">
        <v>300</v>
      </c>
      <c r="C398" s="248"/>
      <c r="D398" s="249"/>
      <c r="E398" s="250"/>
      <c r="F398" s="1683">
        <f>F399+F401</f>
        <v>0</v>
      </c>
      <c r="G398" s="1683">
        <f>G399+G401</f>
        <v>0</v>
      </c>
      <c r="H398" s="251">
        <f>H399+H401</f>
        <v>0</v>
      </c>
      <c r="I398" s="255">
        <f>I399+I401</f>
        <v>0</v>
      </c>
      <c r="J398" s="251">
        <f>J399+J401</f>
        <v>0</v>
      </c>
      <c r="K398" s="253">
        <f t="shared" ref="K398:R398" si="272">K399+K401</f>
        <v>0</v>
      </c>
      <c r="L398" s="252">
        <f t="shared" si="272"/>
        <v>0</v>
      </c>
      <c r="M398" s="253">
        <f t="shared" si="272"/>
        <v>0</v>
      </c>
      <c r="N398" s="253">
        <f t="shared" si="272"/>
        <v>0</v>
      </c>
      <c r="O398" s="253">
        <f t="shared" si="272"/>
        <v>0</v>
      </c>
      <c r="P398" s="253">
        <f t="shared" si="272"/>
        <v>0</v>
      </c>
      <c r="Q398" s="253">
        <f t="shared" si="272"/>
        <v>0</v>
      </c>
      <c r="R398" s="253">
        <f t="shared" si="272"/>
        <v>0</v>
      </c>
      <c r="S398" s="253">
        <f t="shared" ref="S398" si="273">S399+S401</f>
        <v>0</v>
      </c>
      <c r="T398" s="253">
        <f>T399+T401</f>
        <v>0</v>
      </c>
      <c r="U398" s="252">
        <f>U399+U401</f>
        <v>0</v>
      </c>
      <c r="V398" s="252">
        <f>V399+V401</f>
        <v>0</v>
      </c>
      <c r="W398" s="253">
        <f>W399+W401</f>
        <v>0</v>
      </c>
      <c r="X398" s="253">
        <f>X399+X401</f>
        <v>0</v>
      </c>
      <c r="Y398" s="251">
        <f t="shared" si="243"/>
        <v>0</v>
      </c>
      <c r="Z398" s="252">
        <f t="shared" ref="Z398:AF398" si="274">Z399+Z401</f>
        <v>0</v>
      </c>
      <c r="AA398" s="253">
        <f t="shared" si="274"/>
        <v>0</v>
      </c>
      <c r="AB398" s="253">
        <f t="shared" si="274"/>
        <v>0</v>
      </c>
      <c r="AC398" s="253">
        <f>AC399+AC401</f>
        <v>0</v>
      </c>
      <c r="AD398" s="253">
        <f>AD399+AD401</f>
        <v>0</v>
      </c>
      <c r="AE398" s="253">
        <f>AE399+AE401</f>
        <v>0</v>
      </c>
      <c r="AF398" s="253">
        <f t="shared" si="274"/>
        <v>0</v>
      </c>
      <c r="AG398" s="1649">
        <f>AG399+AG401</f>
        <v>0</v>
      </c>
      <c r="AH398" s="253">
        <f>AH399+AH401</f>
        <v>0</v>
      </c>
      <c r="AI398" s="253">
        <f>AI399+AI401</f>
        <v>0</v>
      </c>
      <c r="AJ398" s="254">
        <f>AJ399+AJ401</f>
        <v>0</v>
      </c>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c r="DV398" s="40"/>
      <c r="DW398" s="40"/>
      <c r="DX398" s="40"/>
      <c r="DY398" s="40"/>
      <c r="DZ398" s="40"/>
      <c r="EA398" s="40"/>
      <c r="EB398" s="40"/>
      <c r="EC398" s="40"/>
      <c r="ED398" s="40"/>
      <c r="EE398" s="40"/>
      <c r="EF398" s="40"/>
      <c r="EG398" s="40"/>
      <c r="EH398" s="40"/>
      <c r="EI398" s="40"/>
      <c r="EJ398" s="40"/>
      <c r="EK398" s="40"/>
      <c r="EL398" s="40"/>
      <c r="EM398" s="40"/>
      <c r="EN398" s="40"/>
      <c r="EO398" s="40"/>
      <c r="EP398" s="40"/>
      <c r="EQ398" s="40"/>
      <c r="ER398" s="40"/>
      <c r="ES398" s="40"/>
      <c r="ET398" s="40"/>
      <c r="EU398" s="40"/>
      <c r="EV398" s="40"/>
      <c r="EW398" s="40"/>
      <c r="EX398" s="40"/>
      <c r="EY398" s="40"/>
      <c r="EZ398" s="40"/>
      <c r="FA398" s="40"/>
      <c r="FB398" s="40"/>
      <c r="FC398" s="40"/>
      <c r="FD398" s="40"/>
      <c r="FE398" s="40"/>
      <c r="FF398" s="40"/>
      <c r="FG398" s="40"/>
      <c r="FH398" s="40"/>
      <c r="FI398" s="40"/>
      <c r="FJ398" s="40"/>
      <c r="FK398" s="40"/>
      <c r="FL398" s="40"/>
      <c r="FM398" s="40"/>
      <c r="FN398" s="40"/>
      <c r="FO398" s="40"/>
      <c r="FP398" s="40"/>
      <c r="FQ398" s="40"/>
      <c r="FR398" s="40"/>
      <c r="FS398" s="40"/>
      <c r="FT398" s="40"/>
      <c r="FU398" s="40"/>
      <c r="FV398" s="40"/>
    </row>
    <row r="399" spans="1:178" s="17" customFormat="1" ht="34.5" customHeight="1" x14ac:dyDescent="0.25">
      <c r="A399" s="256" t="s">
        <v>550</v>
      </c>
      <c r="B399" s="248">
        <v>310</v>
      </c>
      <c r="C399" s="248"/>
      <c r="D399" s="249"/>
      <c r="E399" s="250"/>
      <c r="F399" s="1683">
        <f>SUM(F400)</f>
        <v>0</v>
      </c>
      <c r="G399" s="1683">
        <f t="shared" ref="G399:X399" si="275">SUM(G400)</f>
        <v>0</v>
      </c>
      <c r="H399" s="251">
        <f t="shared" si="275"/>
        <v>0</v>
      </c>
      <c r="I399" s="255">
        <f t="shared" si="275"/>
        <v>0</v>
      </c>
      <c r="J399" s="251">
        <f t="shared" si="275"/>
        <v>0</v>
      </c>
      <c r="K399" s="253">
        <f t="shared" si="275"/>
        <v>0</v>
      </c>
      <c r="L399" s="252">
        <f t="shared" si="275"/>
        <v>0</v>
      </c>
      <c r="M399" s="253">
        <f t="shared" si="275"/>
        <v>0</v>
      </c>
      <c r="N399" s="253">
        <f t="shared" si="275"/>
        <v>0</v>
      </c>
      <c r="O399" s="253">
        <f t="shared" si="275"/>
        <v>0</v>
      </c>
      <c r="P399" s="253">
        <f t="shared" si="275"/>
        <v>0</v>
      </c>
      <c r="Q399" s="253">
        <f t="shared" si="275"/>
        <v>0</v>
      </c>
      <c r="R399" s="253">
        <f t="shared" si="275"/>
        <v>0</v>
      </c>
      <c r="S399" s="253">
        <f t="shared" si="275"/>
        <v>0</v>
      </c>
      <c r="T399" s="253">
        <f t="shared" si="275"/>
        <v>0</v>
      </c>
      <c r="U399" s="252">
        <f t="shared" si="275"/>
        <v>0</v>
      </c>
      <c r="V399" s="252">
        <f t="shared" si="275"/>
        <v>0</v>
      </c>
      <c r="W399" s="253">
        <f t="shared" si="275"/>
        <v>0</v>
      </c>
      <c r="X399" s="253">
        <f t="shared" si="275"/>
        <v>0</v>
      </c>
      <c r="Y399" s="251">
        <f t="shared" si="243"/>
        <v>0</v>
      </c>
      <c r="Z399" s="252">
        <f t="shared" ref="Z399:AJ399" si="276">SUM(Z400)</f>
        <v>0</v>
      </c>
      <c r="AA399" s="253">
        <f t="shared" si="276"/>
        <v>0</v>
      </c>
      <c r="AB399" s="253">
        <f t="shared" si="276"/>
        <v>0</v>
      </c>
      <c r="AC399" s="253">
        <f t="shared" si="276"/>
        <v>0</v>
      </c>
      <c r="AD399" s="253">
        <f t="shared" si="276"/>
        <v>0</v>
      </c>
      <c r="AE399" s="253">
        <f t="shared" si="276"/>
        <v>0</v>
      </c>
      <c r="AF399" s="253">
        <f t="shared" si="276"/>
        <v>0</v>
      </c>
      <c r="AG399" s="1649">
        <f t="shared" si="276"/>
        <v>0</v>
      </c>
      <c r="AH399" s="253">
        <f t="shared" si="276"/>
        <v>0</v>
      </c>
      <c r="AI399" s="253">
        <f t="shared" si="276"/>
        <v>0</v>
      </c>
      <c r="AJ399" s="254">
        <f t="shared" si="276"/>
        <v>0</v>
      </c>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c r="DV399" s="40"/>
      <c r="DW399" s="40"/>
      <c r="DX399" s="40"/>
      <c r="DY399" s="40"/>
      <c r="DZ399" s="40"/>
      <c r="EA399" s="40"/>
      <c r="EB399" s="40"/>
      <c r="EC399" s="40"/>
      <c r="ED399" s="40"/>
      <c r="EE399" s="40"/>
      <c r="EF399" s="40"/>
      <c r="EG399" s="40"/>
      <c r="EH399" s="40"/>
      <c r="EI399" s="40"/>
      <c r="EJ399" s="40"/>
      <c r="EK399" s="40"/>
      <c r="EL399" s="40"/>
      <c r="EM399" s="40"/>
      <c r="EN399" s="40"/>
      <c r="EO399" s="40"/>
      <c r="EP399" s="40"/>
      <c r="EQ399" s="40"/>
      <c r="ER399" s="40"/>
      <c r="ES399" s="40"/>
      <c r="ET399" s="40"/>
      <c r="EU399" s="40"/>
      <c r="EV399" s="40"/>
      <c r="EW399" s="40"/>
      <c r="EX399" s="40"/>
      <c r="EY399" s="40"/>
      <c r="EZ399" s="40"/>
      <c r="FA399" s="40"/>
      <c r="FB399" s="40"/>
      <c r="FC399" s="40"/>
      <c r="FD399" s="40"/>
      <c r="FE399" s="40"/>
      <c r="FF399" s="40"/>
      <c r="FG399" s="40"/>
      <c r="FH399" s="40"/>
      <c r="FI399" s="40"/>
      <c r="FJ399" s="40"/>
      <c r="FK399" s="40"/>
      <c r="FL399" s="40"/>
      <c r="FM399" s="40"/>
      <c r="FN399" s="40"/>
      <c r="FO399" s="40"/>
      <c r="FP399" s="40"/>
      <c r="FQ399" s="40"/>
      <c r="FR399" s="40"/>
      <c r="FS399" s="40"/>
      <c r="FT399" s="40"/>
      <c r="FU399" s="40"/>
      <c r="FV399" s="40"/>
    </row>
    <row r="400" spans="1:178" s="15" customFormat="1" ht="24" customHeight="1" x14ac:dyDescent="0.25">
      <c r="A400" s="265" t="s">
        <v>16</v>
      </c>
      <c r="B400" s="70"/>
      <c r="C400" s="86">
        <v>971</v>
      </c>
      <c r="D400" s="87"/>
      <c r="E400" s="207"/>
      <c r="F400" s="1663">
        <f>SUM(K400:X400,Z400:AJ400)</f>
        <v>0</v>
      </c>
      <c r="G400" s="1663">
        <f>SUM(J400,Y400)</f>
        <v>0</v>
      </c>
      <c r="H400" s="262"/>
      <c r="I400" s="269"/>
      <c r="J400" s="262">
        <f>SUM(K400:X400)</f>
        <v>0</v>
      </c>
      <c r="K400" s="74"/>
      <c r="L400" s="115"/>
      <c r="M400" s="74"/>
      <c r="N400" s="74"/>
      <c r="O400" s="74"/>
      <c r="P400" s="74"/>
      <c r="Q400" s="74"/>
      <c r="R400" s="74"/>
      <c r="S400" s="74"/>
      <c r="T400" s="74"/>
      <c r="U400" s="115"/>
      <c r="V400" s="115"/>
      <c r="W400" s="74"/>
      <c r="X400" s="74"/>
      <c r="Y400" s="251">
        <f t="shared" si="243"/>
        <v>0</v>
      </c>
      <c r="Z400" s="115"/>
      <c r="AA400" s="74"/>
      <c r="AB400" s="74"/>
      <c r="AC400" s="74"/>
      <c r="AD400" s="74"/>
      <c r="AE400" s="74"/>
      <c r="AF400" s="74"/>
      <c r="AG400" s="464"/>
      <c r="AH400" s="74"/>
      <c r="AI400" s="74"/>
      <c r="AJ400" s="7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c r="EN400" s="16"/>
      <c r="EO400" s="16"/>
      <c r="EP400" s="16"/>
      <c r="EQ400" s="16"/>
      <c r="ER400" s="16"/>
      <c r="ES400" s="16"/>
      <c r="ET400" s="16"/>
      <c r="EU400" s="16"/>
      <c r="EV400" s="16"/>
      <c r="EW400" s="16"/>
      <c r="EX400" s="16"/>
      <c r="EY400" s="16"/>
      <c r="EZ400" s="16"/>
      <c r="FA400" s="16"/>
      <c r="FB400" s="16"/>
      <c r="FC400" s="16"/>
      <c r="FD400" s="16"/>
      <c r="FE400" s="16"/>
      <c r="FF400" s="16"/>
      <c r="FG400" s="16"/>
      <c r="FH400" s="16"/>
      <c r="FI400" s="16"/>
      <c r="FJ400" s="16"/>
      <c r="FK400" s="16"/>
      <c r="FL400" s="16"/>
      <c r="FM400" s="16"/>
      <c r="FN400" s="16"/>
      <c r="FO400" s="16"/>
      <c r="FP400" s="16"/>
      <c r="FQ400" s="16"/>
      <c r="FR400" s="16"/>
      <c r="FS400" s="16"/>
      <c r="FT400" s="16"/>
      <c r="FU400" s="16"/>
      <c r="FV400" s="16"/>
    </row>
    <row r="401" spans="1:178" s="17" customFormat="1" ht="32.25" customHeight="1" x14ac:dyDescent="0.25">
      <c r="A401" s="256" t="s">
        <v>547</v>
      </c>
      <c r="B401" s="248">
        <v>340</v>
      </c>
      <c r="C401" s="248"/>
      <c r="D401" s="249"/>
      <c r="E401" s="250"/>
      <c r="F401" s="1683">
        <f>SUM(F402:F408)</f>
        <v>0</v>
      </c>
      <c r="G401" s="1683">
        <f t="shared" ref="G401:AJ401" si="277">SUM(G402:G408)</f>
        <v>0</v>
      </c>
      <c r="H401" s="251">
        <f t="shared" si="277"/>
        <v>0</v>
      </c>
      <c r="I401" s="255">
        <f t="shared" si="277"/>
        <v>0</v>
      </c>
      <c r="J401" s="251">
        <f t="shared" si="277"/>
        <v>0</v>
      </c>
      <c r="K401" s="253">
        <f t="shared" si="277"/>
        <v>0</v>
      </c>
      <c r="L401" s="252">
        <f t="shared" si="277"/>
        <v>0</v>
      </c>
      <c r="M401" s="253">
        <f t="shared" si="277"/>
        <v>0</v>
      </c>
      <c r="N401" s="253">
        <f t="shared" si="277"/>
        <v>0</v>
      </c>
      <c r="O401" s="253">
        <f t="shared" si="277"/>
        <v>0</v>
      </c>
      <c r="P401" s="253">
        <f t="shared" si="277"/>
        <v>0</v>
      </c>
      <c r="Q401" s="253">
        <f t="shared" si="277"/>
        <v>0</v>
      </c>
      <c r="R401" s="253">
        <f t="shared" si="277"/>
        <v>0</v>
      </c>
      <c r="S401" s="253">
        <f t="shared" si="277"/>
        <v>0</v>
      </c>
      <c r="T401" s="253">
        <f t="shared" si="277"/>
        <v>0</v>
      </c>
      <c r="U401" s="252">
        <f t="shared" si="277"/>
        <v>0</v>
      </c>
      <c r="V401" s="252">
        <f t="shared" si="277"/>
        <v>0</v>
      </c>
      <c r="W401" s="253">
        <f t="shared" si="277"/>
        <v>0</v>
      </c>
      <c r="X401" s="253">
        <f t="shared" si="277"/>
        <v>0</v>
      </c>
      <c r="Y401" s="251">
        <f t="shared" si="243"/>
        <v>0</v>
      </c>
      <c r="Z401" s="252">
        <f t="shared" si="277"/>
        <v>0</v>
      </c>
      <c r="AA401" s="253">
        <f t="shared" si="277"/>
        <v>0</v>
      </c>
      <c r="AB401" s="253">
        <f t="shared" si="277"/>
        <v>0</v>
      </c>
      <c r="AC401" s="253">
        <f t="shared" si="277"/>
        <v>0</v>
      </c>
      <c r="AD401" s="253">
        <f t="shared" si="277"/>
        <v>0</v>
      </c>
      <c r="AE401" s="253">
        <f t="shared" si="277"/>
        <v>0</v>
      </c>
      <c r="AF401" s="253">
        <f t="shared" si="277"/>
        <v>0</v>
      </c>
      <c r="AG401" s="1649">
        <f t="shared" si="277"/>
        <v>0</v>
      </c>
      <c r="AH401" s="253">
        <f t="shared" si="277"/>
        <v>0</v>
      </c>
      <c r="AI401" s="253">
        <f t="shared" si="277"/>
        <v>0</v>
      </c>
      <c r="AJ401" s="254">
        <f t="shared" si="277"/>
        <v>0</v>
      </c>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c r="DV401" s="40"/>
      <c r="DW401" s="40"/>
      <c r="DX401" s="40"/>
      <c r="DY401" s="40"/>
      <c r="DZ401" s="40"/>
      <c r="EA401" s="40"/>
      <c r="EB401" s="40"/>
      <c r="EC401" s="40"/>
      <c r="ED401" s="40"/>
      <c r="EE401" s="40"/>
      <c r="EF401" s="40"/>
      <c r="EG401" s="40"/>
      <c r="EH401" s="40"/>
      <c r="EI401" s="40"/>
      <c r="EJ401" s="40"/>
      <c r="EK401" s="40"/>
      <c r="EL401" s="40"/>
      <c r="EM401" s="40"/>
      <c r="EN401" s="40"/>
      <c r="EO401" s="40"/>
      <c r="EP401" s="40"/>
      <c r="EQ401" s="40"/>
      <c r="ER401" s="40"/>
      <c r="ES401" s="40"/>
      <c r="ET401" s="40"/>
      <c r="EU401" s="40"/>
      <c r="EV401" s="40"/>
      <c r="EW401" s="40"/>
      <c r="EX401" s="40"/>
      <c r="EY401" s="40"/>
      <c r="EZ401" s="40"/>
      <c r="FA401" s="40"/>
      <c r="FB401" s="40"/>
      <c r="FC401" s="40"/>
      <c r="FD401" s="40"/>
      <c r="FE401" s="40"/>
      <c r="FF401" s="40"/>
      <c r="FG401" s="40"/>
      <c r="FH401" s="40"/>
      <c r="FI401" s="40"/>
      <c r="FJ401" s="40"/>
      <c r="FK401" s="40"/>
      <c r="FL401" s="40"/>
      <c r="FM401" s="40"/>
      <c r="FN401" s="40"/>
      <c r="FO401" s="40"/>
      <c r="FP401" s="40"/>
      <c r="FQ401" s="40"/>
      <c r="FR401" s="40"/>
      <c r="FS401" s="40"/>
      <c r="FT401" s="40"/>
      <c r="FU401" s="40"/>
      <c r="FV401" s="40"/>
    </row>
    <row r="402" spans="1:178" s="15" customFormat="1" ht="25.5" customHeight="1" x14ac:dyDescent="0.25">
      <c r="A402" s="265" t="s">
        <v>1</v>
      </c>
      <c r="B402" s="86">
        <v>346</v>
      </c>
      <c r="C402" s="86">
        <v>981</v>
      </c>
      <c r="D402" s="87"/>
      <c r="E402" s="207"/>
      <c r="F402" s="1663"/>
      <c r="G402" s="1663"/>
      <c r="H402" s="262"/>
      <c r="I402" s="269"/>
      <c r="J402" s="262">
        <f t="shared" ref="J402:J408" si="278">SUM(K402:X402)</f>
        <v>0</v>
      </c>
      <c r="K402" s="74"/>
      <c r="L402" s="115"/>
      <c r="M402" s="74"/>
      <c r="N402" s="74"/>
      <c r="O402" s="74"/>
      <c r="P402" s="74"/>
      <c r="Q402" s="74"/>
      <c r="R402" s="74"/>
      <c r="S402" s="74"/>
      <c r="T402" s="74"/>
      <c r="U402" s="115"/>
      <c r="V402" s="115"/>
      <c r="W402" s="74"/>
      <c r="X402" s="74"/>
      <c r="Y402" s="251">
        <f t="shared" si="243"/>
        <v>0</v>
      </c>
      <c r="Z402" s="115"/>
      <c r="AA402" s="74"/>
      <c r="AB402" s="74"/>
      <c r="AC402" s="74"/>
      <c r="AD402" s="74"/>
      <c r="AE402" s="74"/>
      <c r="AF402" s="74"/>
      <c r="AG402" s="464"/>
      <c r="AH402" s="74"/>
      <c r="AI402" s="74"/>
      <c r="AJ402" s="7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c r="ES402" s="16"/>
      <c r="ET402" s="16"/>
      <c r="EU402" s="16"/>
      <c r="EV402" s="16"/>
      <c r="EW402" s="16"/>
      <c r="EX402" s="16"/>
      <c r="EY402" s="16"/>
      <c r="EZ402" s="16"/>
      <c r="FA402" s="16"/>
      <c r="FB402" s="16"/>
      <c r="FC402" s="16"/>
      <c r="FD402" s="16"/>
      <c r="FE402" s="16"/>
      <c r="FF402" s="16"/>
      <c r="FG402" s="16"/>
      <c r="FH402" s="16"/>
      <c r="FI402" s="16"/>
      <c r="FJ402" s="16"/>
      <c r="FK402" s="16"/>
      <c r="FL402" s="16"/>
      <c r="FM402" s="16"/>
      <c r="FN402" s="16"/>
      <c r="FO402" s="16"/>
      <c r="FP402" s="16"/>
      <c r="FQ402" s="16"/>
      <c r="FR402" s="16"/>
      <c r="FS402" s="16"/>
      <c r="FT402" s="16"/>
      <c r="FU402" s="16"/>
      <c r="FV402" s="16"/>
    </row>
    <row r="403" spans="1:178" s="15" customFormat="1" ht="64.5" customHeight="1" x14ac:dyDescent="0.25">
      <c r="A403" s="75" t="s">
        <v>1003</v>
      </c>
      <c r="B403" s="86">
        <v>344</v>
      </c>
      <c r="C403" s="86">
        <v>986</v>
      </c>
      <c r="D403" s="87"/>
      <c r="E403" s="207"/>
      <c r="F403" s="1663">
        <f t="shared" ref="F403:F408" si="279">SUM(K403:X403,Z403:AJ403)</f>
        <v>0</v>
      </c>
      <c r="G403" s="1663">
        <f t="shared" ref="G403:G408" si="280">SUM(J403,Y403)</f>
        <v>0</v>
      </c>
      <c r="H403" s="262"/>
      <c r="I403" s="269"/>
      <c r="J403" s="262">
        <f t="shared" si="278"/>
        <v>0</v>
      </c>
      <c r="K403" s="74"/>
      <c r="L403" s="115"/>
      <c r="M403" s="74"/>
      <c r="N403" s="74"/>
      <c r="O403" s="74"/>
      <c r="P403" s="74"/>
      <c r="Q403" s="74"/>
      <c r="R403" s="74"/>
      <c r="S403" s="74"/>
      <c r="T403" s="74"/>
      <c r="U403" s="115"/>
      <c r="V403" s="115"/>
      <c r="W403" s="74"/>
      <c r="X403" s="74"/>
      <c r="Y403" s="251">
        <f t="shared" si="243"/>
        <v>0</v>
      </c>
      <c r="Z403" s="115"/>
      <c r="AA403" s="74"/>
      <c r="AB403" s="74"/>
      <c r="AC403" s="74"/>
      <c r="AD403" s="74"/>
      <c r="AE403" s="74"/>
      <c r="AF403" s="74"/>
      <c r="AG403" s="464"/>
      <c r="AH403" s="74"/>
      <c r="AI403" s="74"/>
      <c r="AJ403" s="7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c r="DK403" s="16"/>
      <c r="DL403" s="16"/>
      <c r="DM403" s="16"/>
      <c r="DN403" s="16"/>
      <c r="DO403" s="16"/>
      <c r="DP403" s="16"/>
      <c r="DQ403" s="16"/>
      <c r="DR403" s="16"/>
      <c r="DS403" s="16"/>
      <c r="DT403" s="16"/>
      <c r="DU403" s="16"/>
      <c r="DV403" s="16"/>
      <c r="DW403" s="16"/>
      <c r="DX403" s="16"/>
      <c r="DY403" s="16"/>
      <c r="DZ403" s="16"/>
      <c r="EA403" s="16"/>
      <c r="EB403" s="16"/>
      <c r="EC403" s="16"/>
      <c r="ED403" s="16"/>
      <c r="EE403" s="16"/>
      <c r="EF403" s="16"/>
      <c r="EG403" s="16"/>
      <c r="EH403" s="16"/>
      <c r="EI403" s="16"/>
      <c r="EJ403" s="16"/>
      <c r="EK403" s="16"/>
      <c r="EL403" s="16"/>
      <c r="EM403" s="16"/>
      <c r="EN403" s="16"/>
      <c r="EO403" s="16"/>
      <c r="EP403" s="16"/>
      <c r="EQ403" s="16"/>
      <c r="ER403" s="16"/>
      <c r="ES403" s="16"/>
      <c r="ET403" s="16"/>
      <c r="EU403" s="16"/>
      <c r="EV403" s="16"/>
      <c r="EW403" s="16"/>
      <c r="EX403" s="16"/>
      <c r="EY403" s="16"/>
      <c r="EZ403" s="16"/>
      <c r="FA403" s="16"/>
      <c r="FB403" s="16"/>
      <c r="FC403" s="16"/>
      <c r="FD403" s="16"/>
      <c r="FE403" s="16"/>
      <c r="FF403" s="16"/>
      <c r="FG403" s="16"/>
      <c r="FH403" s="16"/>
      <c r="FI403" s="16"/>
      <c r="FJ403" s="16"/>
      <c r="FK403" s="16"/>
      <c r="FL403" s="16"/>
      <c r="FM403" s="16"/>
      <c r="FN403" s="16"/>
      <c r="FO403" s="16"/>
      <c r="FP403" s="16"/>
      <c r="FQ403" s="16"/>
      <c r="FR403" s="16"/>
      <c r="FS403" s="16"/>
      <c r="FT403" s="16"/>
      <c r="FU403" s="16"/>
      <c r="FV403" s="16"/>
    </row>
    <row r="404" spans="1:178" s="15" customFormat="1" ht="64.5" customHeight="1" x14ac:dyDescent="0.25">
      <c r="A404" s="265" t="s">
        <v>1004</v>
      </c>
      <c r="B404" s="86">
        <v>349</v>
      </c>
      <c r="C404" s="86">
        <v>987</v>
      </c>
      <c r="D404" s="87"/>
      <c r="E404" s="207"/>
      <c r="F404" s="1663">
        <f t="shared" si="279"/>
        <v>0</v>
      </c>
      <c r="G404" s="1663">
        <f>SUM(J404,Y404)</f>
        <v>0</v>
      </c>
      <c r="H404" s="262"/>
      <c r="I404" s="269"/>
      <c r="J404" s="262">
        <f t="shared" si="278"/>
        <v>0</v>
      </c>
      <c r="K404" s="74"/>
      <c r="L404" s="115"/>
      <c r="M404" s="74"/>
      <c r="N404" s="74"/>
      <c r="O404" s="74"/>
      <c r="P404" s="74"/>
      <c r="Q404" s="74"/>
      <c r="R404" s="74"/>
      <c r="S404" s="74"/>
      <c r="T404" s="74"/>
      <c r="U404" s="115"/>
      <c r="V404" s="115"/>
      <c r="W404" s="74"/>
      <c r="X404" s="74"/>
      <c r="Y404" s="251">
        <f t="shared" si="243"/>
        <v>0</v>
      </c>
      <c r="Z404" s="115"/>
      <c r="AA404" s="74"/>
      <c r="AB404" s="74"/>
      <c r="AC404" s="74"/>
      <c r="AD404" s="74"/>
      <c r="AE404" s="74"/>
      <c r="AF404" s="74"/>
      <c r="AG404" s="464"/>
      <c r="AH404" s="74"/>
      <c r="AI404" s="74"/>
      <c r="AJ404" s="7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c r="DN404" s="16"/>
      <c r="DO404" s="16"/>
      <c r="DP404" s="16"/>
      <c r="DQ404" s="16"/>
      <c r="DR404" s="16"/>
      <c r="DS404" s="16"/>
      <c r="DT404" s="16"/>
      <c r="DU404" s="16"/>
      <c r="DV404" s="16"/>
      <c r="DW404" s="16"/>
      <c r="DX404" s="16"/>
      <c r="DY404" s="16"/>
      <c r="DZ404" s="16"/>
      <c r="EA404" s="16"/>
      <c r="EB404" s="16"/>
      <c r="EC404" s="16"/>
      <c r="ED404" s="16"/>
      <c r="EE404" s="16"/>
      <c r="EF404" s="16"/>
      <c r="EG404" s="16"/>
      <c r="EH404" s="16"/>
      <c r="EI404" s="16"/>
      <c r="EJ404" s="16"/>
      <c r="EK404" s="16"/>
      <c r="EL404" s="16"/>
      <c r="EM404" s="16"/>
      <c r="EN404" s="16"/>
      <c r="EO404" s="16"/>
      <c r="EP404" s="16"/>
      <c r="EQ404" s="16"/>
      <c r="ER404" s="16"/>
      <c r="ES404" s="16"/>
      <c r="ET404" s="16"/>
      <c r="EU404" s="16"/>
      <c r="EV404" s="16"/>
      <c r="EW404" s="16"/>
      <c r="EX404" s="16"/>
      <c r="EY404" s="16"/>
      <c r="EZ404" s="16"/>
      <c r="FA404" s="16"/>
      <c r="FB404" s="16"/>
      <c r="FC404" s="16"/>
      <c r="FD404" s="16"/>
      <c r="FE404" s="16"/>
      <c r="FF404" s="16"/>
      <c r="FG404" s="16"/>
      <c r="FH404" s="16"/>
      <c r="FI404" s="16"/>
      <c r="FJ404" s="16"/>
      <c r="FK404" s="16"/>
      <c r="FL404" s="16"/>
      <c r="FM404" s="16"/>
      <c r="FN404" s="16"/>
      <c r="FO404" s="16"/>
      <c r="FP404" s="16"/>
      <c r="FQ404" s="16"/>
      <c r="FR404" s="16"/>
      <c r="FS404" s="16"/>
      <c r="FT404" s="16"/>
      <c r="FU404" s="16"/>
      <c r="FV404" s="16"/>
    </row>
    <row r="405" spans="1:178" s="15" customFormat="1" ht="68.25" customHeight="1" x14ac:dyDescent="0.25">
      <c r="A405" s="265" t="s">
        <v>39</v>
      </c>
      <c r="B405" s="86">
        <v>341</v>
      </c>
      <c r="C405" s="86">
        <v>982</v>
      </c>
      <c r="D405" s="87"/>
      <c r="E405" s="207"/>
      <c r="F405" s="1663"/>
      <c r="G405" s="1663"/>
      <c r="H405" s="262"/>
      <c r="I405" s="269"/>
      <c r="J405" s="262">
        <f t="shared" si="278"/>
        <v>0</v>
      </c>
      <c r="K405" s="74"/>
      <c r="L405" s="115"/>
      <c r="M405" s="74"/>
      <c r="N405" s="74"/>
      <c r="O405" s="74"/>
      <c r="P405" s="74"/>
      <c r="Q405" s="74"/>
      <c r="R405" s="74"/>
      <c r="S405" s="74"/>
      <c r="T405" s="74"/>
      <c r="U405" s="115"/>
      <c r="V405" s="115"/>
      <c r="W405" s="74"/>
      <c r="X405" s="74"/>
      <c r="Y405" s="251">
        <f t="shared" si="243"/>
        <v>0</v>
      </c>
      <c r="Z405" s="115"/>
      <c r="AA405" s="74"/>
      <c r="AB405" s="74"/>
      <c r="AC405" s="74"/>
      <c r="AD405" s="74"/>
      <c r="AE405" s="74"/>
      <c r="AF405" s="74"/>
      <c r="AG405" s="464"/>
      <c r="AH405" s="74"/>
      <c r="AI405" s="74"/>
      <c r="AJ405" s="7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c r="DY405" s="16"/>
      <c r="DZ405" s="16"/>
      <c r="EA405" s="16"/>
      <c r="EB405" s="16"/>
      <c r="EC405" s="16"/>
      <c r="ED405" s="16"/>
      <c r="EE405" s="16"/>
      <c r="EF405" s="16"/>
      <c r="EG405" s="16"/>
      <c r="EH405" s="16"/>
      <c r="EI405" s="16"/>
      <c r="EJ405" s="16"/>
      <c r="EK405" s="16"/>
      <c r="EL405" s="16"/>
      <c r="EM405" s="16"/>
      <c r="EN405" s="16"/>
      <c r="EO405" s="16"/>
      <c r="EP405" s="16"/>
      <c r="EQ405" s="16"/>
      <c r="ER405" s="16"/>
      <c r="ES405" s="16"/>
      <c r="ET405" s="16"/>
      <c r="EU405" s="16"/>
      <c r="EV405" s="16"/>
      <c r="EW405" s="16"/>
      <c r="EX405" s="16"/>
      <c r="EY405" s="16"/>
      <c r="EZ405" s="16"/>
      <c r="FA405" s="16"/>
      <c r="FB405" s="16"/>
      <c r="FC405" s="16"/>
      <c r="FD405" s="16"/>
      <c r="FE405" s="16"/>
      <c r="FF405" s="16"/>
      <c r="FG405" s="16"/>
      <c r="FH405" s="16"/>
      <c r="FI405" s="16"/>
      <c r="FJ405" s="16"/>
      <c r="FK405" s="16"/>
      <c r="FL405" s="16"/>
      <c r="FM405" s="16"/>
      <c r="FN405" s="16"/>
      <c r="FO405" s="16"/>
      <c r="FP405" s="16"/>
      <c r="FQ405" s="16"/>
      <c r="FR405" s="16"/>
      <c r="FS405" s="16"/>
      <c r="FT405" s="16"/>
      <c r="FU405" s="16"/>
      <c r="FV405" s="16"/>
    </row>
    <row r="406" spans="1:178" s="15" customFormat="1" ht="65.25" customHeight="1" x14ac:dyDescent="0.25">
      <c r="A406" s="265" t="s">
        <v>14</v>
      </c>
      <c r="B406" s="86">
        <v>342</v>
      </c>
      <c r="C406" s="86">
        <v>983</v>
      </c>
      <c r="D406" s="87"/>
      <c r="E406" s="207"/>
      <c r="F406" s="1663">
        <f t="shared" si="279"/>
        <v>0</v>
      </c>
      <c r="G406" s="1663">
        <f t="shared" si="280"/>
        <v>0</v>
      </c>
      <c r="H406" s="262"/>
      <c r="I406" s="269"/>
      <c r="J406" s="262">
        <f t="shared" si="278"/>
        <v>0</v>
      </c>
      <c r="K406" s="74"/>
      <c r="L406" s="115"/>
      <c r="M406" s="74"/>
      <c r="N406" s="74"/>
      <c r="O406" s="74"/>
      <c r="P406" s="74"/>
      <c r="Q406" s="74"/>
      <c r="R406" s="74"/>
      <c r="S406" s="74"/>
      <c r="T406" s="74"/>
      <c r="U406" s="115"/>
      <c r="V406" s="115"/>
      <c r="W406" s="74"/>
      <c r="X406" s="74"/>
      <c r="Y406" s="251">
        <f t="shared" si="243"/>
        <v>0</v>
      </c>
      <c r="Z406" s="115"/>
      <c r="AA406" s="74"/>
      <c r="AB406" s="74"/>
      <c r="AC406" s="74"/>
      <c r="AD406" s="74"/>
      <c r="AE406" s="74"/>
      <c r="AF406" s="74"/>
      <c r="AG406" s="464"/>
      <c r="AH406" s="74"/>
      <c r="AI406" s="74"/>
      <c r="AJ406" s="7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6"/>
      <c r="EV406" s="16"/>
      <c r="EW406" s="16"/>
      <c r="EX406" s="16"/>
      <c r="EY406" s="16"/>
      <c r="EZ406" s="16"/>
      <c r="FA406" s="16"/>
      <c r="FB406" s="16"/>
      <c r="FC406" s="16"/>
      <c r="FD406" s="16"/>
      <c r="FE406" s="16"/>
      <c r="FF406" s="16"/>
      <c r="FG406" s="16"/>
      <c r="FH406" s="16"/>
      <c r="FI406" s="16"/>
      <c r="FJ406" s="16"/>
      <c r="FK406" s="16"/>
      <c r="FL406" s="16"/>
      <c r="FM406" s="16"/>
      <c r="FN406" s="16"/>
      <c r="FO406" s="16"/>
      <c r="FP406" s="16"/>
      <c r="FQ406" s="16"/>
      <c r="FR406" s="16"/>
      <c r="FS406" s="16"/>
      <c r="FT406" s="16"/>
      <c r="FU406" s="16"/>
      <c r="FV406" s="16"/>
    </row>
    <row r="407" spans="1:178" s="15" customFormat="1" ht="24.75" customHeight="1" x14ac:dyDescent="0.25">
      <c r="A407" s="265" t="s">
        <v>17</v>
      </c>
      <c r="B407" s="86">
        <v>345</v>
      </c>
      <c r="C407" s="86">
        <v>985</v>
      </c>
      <c r="D407" s="87"/>
      <c r="E407" s="207"/>
      <c r="F407" s="1663">
        <f t="shared" si="279"/>
        <v>0</v>
      </c>
      <c r="G407" s="1663">
        <f t="shared" si="280"/>
        <v>0</v>
      </c>
      <c r="H407" s="262"/>
      <c r="I407" s="269"/>
      <c r="J407" s="262">
        <f t="shared" si="278"/>
        <v>0</v>
      </c>
      <c r="K407" s="74"/>
      <c r="L407" s="115"/>
      <c r="M407" s="74"/>
      <c r="N407" s="74"/>
      <c r="O407" s="74"/>
      <c r="P407" s="74"/>
      <c r="Q407" s="74"/>
      <c r="R407" s="74"/>
      <c r="S407" s="74"/>
      <c r="T407" s="74"/>
      <c r="U407" s="115"/>
      <c r="V407" s="115"/>
      <c r="W407" s="74"/>
      <c r="X407" s="74"/>
      <c r="Y407" s="251">
        <f t="shared" si="243"/>
        <v>0</v>
      </c>
      <c r="Z407" s="115"/>
      <c r="AA407" s="74"/>
      <c r="AB407" s="74"/>
      <c r="AC407" s="74"/>
      <c r="AD407" s="74"/>
      <c r="AE407" s="74"/>
      <c r="AF407" s="74"/>
      <c r="AG407" s="464"/>
      <c r="AH407" s="74"/>
      <c r="AI407" s="74"/>
      <c r="AJ407" s="7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c r="DN407" s="16"/>
      <c r="DO407" s="16"/>
      <c r="DP407" s="16"/>
      <c r="DQ407" s="16"/>
      <c r="DR407" s="16"/>
      <c r="DS407" s="16"/>
      <c r="DT407" s="16"/>
      <c r="DU407" s="16"/>
      <c r="DV407" s="16"/>
      <c r="DW407" s="16"/>
      <c r="DX407" s="16"/>
      <c r="DY407" s="16"/>
      <c r="DZ407" s="16"/>
      <c r="EA407" s="16"/>
      <c r="EB407" s="16"/>
      <c r="EC407" s="16"/>
      <c r="ED407" s="16"/>
      <c r="EE407" s="16"/>
      <c r="EF407" s="16"/>
      <c r="EG407" s="16"/>
      <c r="EH407" s="16"/>
      <c r="EI407" s="16"/>
      <c r="EJ407" s="16"/>
      <c r="EK407" s="16"/>
      <c r="EL407" s="16"/>
      <c r="EM407" s="16"/>
      <c r="EN407" s="16"/>
      <c r="EO407" s="16"/>
      <c r="EP407" s="16"/>
      <c r="EQ407" s="16"/>
      <c r="ER407" s="16"/>
      <c r="ES407" s="16"/>
      <c r="ET407" s="16"/>
      <c r="EU407" s="16"/>
      <c r="EV407" s="16"/>
      <c r="EW407" s="16"/>
      <c r="EX407" s="16"/>
      <c r="EY407" s="16"/>
      <c r="EZ407" s="16"/>
      <c r="FA407" s="16"/>
      <c r="FB407" s="16"/>
      <c r="FC407" s="16"/>
      <c r="FD407" s="16"/>
      <c r="FE407" s="16"/>
      <c r="FF407" s="16"/>
      <c r="FG407" s="16"/>
      <c r="FH407" s="16"/>
      <c r="FI407" s="16"/>
      <c r="FJ407" s="16"/>
      <c r="FK407" s="16"/>
      <c r="FL407" s="16"/>
      <c r="FM407" s="16"/>
      <c r="FN407" s="16"/>
      <c r="FO407" s="16"/>
      <c r="FP407" s="16"/>
      <c r="FQ407" s="16"/>
      <c r="FR407" s="16"/>
      <c r="FS407" s="16"/>
      <c r="FT407" s="16"/>
      <c r="FU407" s="16"/>
      <c r="FV407" s="16"/>
    </row>
    <row r="408" spans="1:178" s="15" customFormat="1" ht="69" customHeight="1" thickBot="1" x14ac:dyDescent="0.3">
      <c r="A408" s="509" t="s">
        <v>927</v>
      </c>
      <c r="B408" s="295">
        <v>349</v>
      </c>
      <c r="C408" s="295">
        <v>963</v>
      </c>
      <c r="D408" s="296"/>
      <c r="E408" s="519"/>
      <c r="F408" s="1663">
        <f t="shared" si="279"/>
        <v>0</v>
      </c>
      <c r="G408" s="1681">
        <f t="shared" si="280"/>
        <v>0</v>
      </c>
      <c r="H408" s="515"/>
      <c r="I408" s="520"/>
      <c r="J408" s="515">
        <f t="shared" si="278"/>
        <v>0</v>
      </c>
      <c r="K408" s="513"/>
      <c r="L408" s="512"/>
      <c r="M408" s="513"/>
      <c r="N408" s="513"/>
      <c r="O408" s="513"/>
      <c r="P408" s="513"/>
      <c r="Q408" s="74"/>
      <c r="R408" s="513"/>
      <c r="S408" s="513"/>
      <c r="T408" s="513"/>
      <c r="U408" s="512"/>
      <c r="V408" s="512"/>
      <c r="W408" s="513"/>
      <c r="X408" s="513"/>
      <c r="Y408" s="251">
        <f t="shared" si="243"/>
        <v>0</v>
      </c>
      <c r="Z408" s="512"/>
      <c r="AA408" s="513"/>
      <c r="AB408" s="513"/>
      <c r="AC408" s="513"/>
      <c r="AD408" s="513"/>
      <c r="AE408" s="513"/>
      <c r="AF408" s="513"/>
      <c r="AG408" s="1650"/>
      <c r="AH408" s="513"/>
      <c r="AI408" s="513"/>
      <c r="AJ408" s="514"/>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c r="DN408" s="16"/>
      <c r="DO408" s="16"/>
      <c r="DP408" s="16"/>
      <c r="DQ408" s="16"/>
      <c r="DR408" s="16"/>
      <c r="DS408" s="16"/>
      <c r="DT408" s="16"/>
      <c r="DU408" s="16"/>
      <c r="DV408" s="16"/>
      <c r="DW408" s="16"/>
      <c r="DX408" s="16"/>
      <c r="DY408" s="16"/>
      <c r="DZ408" s="16"/>
      <c r="EA408" s="16"/>
      <c r="EB408" s="16"/>
      <c r="EC408" s="16"/>
      <c r="ED408" s="16"/>
      <c r="EE408" s="16"/>
      <c r="EF408" s="16"/>
      <c r="EG408" s="16"/>
      <c r="EH408" s="16"/>
      <c r="EI408" s="16"/>
      <c r="EJ408" s="16"/>
      <c r="EK408" s="16"/>
      <c r="EL408" s="16"/>
      <c r="EM408" s="16"/>
      <c r="EN408" s="16"/>
      <c r="EO408" s="16"/>
      <c r="EP408" s="16"/>
      <c r="EQ408" s="16"/>
      <c r="ER408" s="16"/>
      <c r="ES408" s="16"/>
      <c r="ET408" s="16"/>
      <c r="EU408" s="16"/>
      <c r="EV408" s="16"/>
      <c r="EW408" s="16"/>
      <c r="EX408" s="16"/>
      <c r="EY408" s="16"/>
      <c r="EZ408" s="16"/>
      <c r="FA408" s="16"/>
      <c r="FB408" s="16"/>
      <c r="FC408" s="16"/>
      <c r="FD408" s="16"/>
      <c r="FE408" s="16"/>
      <c r="FF408" s="16"/>
      <c r="FG408" s="16"/>
      <c r="FH408" s="16"/>
      <c r="FI408" s="16"/>
      <c r="FJ408" s="16"/>
      <c r="FK408" s="16"/>
      <c r="FL408" s="16"/>
      <c r="FM408" s="16"/>
      <c r="FN408" s="16"/>
      <c r="FO408" s="16"/>
      <c r="FP408" s="16"/>
      <c r="FQ408" s="16"/>
      <c r="FR408" s="16"/>
      <c r="FS408" s="16"/>
      <c r="FT408" s="16"/>
      <c r="FU408" s="16"/>
      <c r="FV408" s="16"/>
    </row>
  </sheetData>
  <customSheetViews>
    <customSheetView guid="{30716F4C-E2EB-4CBA-BC4C-E3731007C035}" scale="60" showPageBreaks="1" fitToPage="1" showRuler="0">
      <pane xSplit="3" topLeftCell="D1" activePane="topRight" state="frozen"/>
      <selection pane="topRight" activeCell="G355" sqref="G355"/>
      <pageMargins left="0.31496062992125984" right="0.23622047244094491" top="0.11811023622047245" bottom="0" header="0" footer="0"/>
      <pageSetup paperSize="9" scale="10" orientation="portrait" r:id="rId1"/>
      <headerFooter alignWithMargins="0"/>
    </customSheetView>
    <customSheetView guid="{4660ED57-C31A-43C4-A05C-DF263EC238D0}" scale="60" showPageBreaks="1" fitToPage="1" showRuler="0" topLeftCell="A7">
      <pane xSplit="3" topLeftCell="D1" activePane="topRight" state="frozen"/>
      <selection pane="topRight" activeCell="H13" sqref="H13"/>
      <pageMargins left="0.31496062992125984" right="0.23622047244094491" top="0.11811023622047245" bottom="0" header="0" footer="0"/>
      <pageSetup paperSize="9" scale="10" orientation="portrait" r:id="rId2"/>
      <headerFooter alignWithMargins="0"/>
    </customSheetView>
    <customSheetView guid="{413FE589-EB44-4ED3-8D71-DDB7E5500C49}" scale="60" showPageBreaks="1" fitToPage="1" hiddenRows="1" showRuler="0" topLeftCell="A271">
      <pane xSplit="3" topLeftCell="D1" activePane="topRight" state="frozen"/>
      <selection pane="topRight" activeCell="F294" sqref="F294"/>
      <pageMargins left="0.31496062992125984" right="0.23622047244094491" top="0.11811023622047245" bottom="0" header="0" footer="0"/>
      <pageSetup paperSize="9" scale="10" orientation="portrait" r:id="rId3"/>
      <headerFooter alignWithMargins="0"/>
    </customSheetView>
    <customSheetView guid="{3811DC27-6C9C-4281-989A-478EAFEC2147}" scale="70" showPageBreaks="1" fitToPage="1" showRuler="0" topLeftCell="A52">
      <pane xSplit="3" topLeftCell="AB1" activePane="topRight" state="frozen"/>
      <selection pane="topRight" activeCell="F42" sqref="F42"/>
      <pageMargins left="0.31496062992125984" right="0.23622047244094491" top="0.11811023622047245" bottom="0" header="0" footer="0"/>
      <pageSetup paperSize="9" scale="13" fitToHeight="20" orientation="landscape" r:id="rId4"/>
      <headerFooter alignWithMargins="0"/>
    </customSheetView>
    <customSheetView guid="{B38BA802-59E1-473D-82D6-51BB59191DC1}" scale="60" fitToPage="1" hiddenRows="1" showRuler="0" topLeftCell="A40">
      <pane xSplit="3" topLeftCell="D1" activePane="topRight" state="frozen"/>
      <selection pane="topRight" activeCell="F295" sqref="F295"/>
      <pageMargins left="0.31496062992125984" right="0.23622047244094491" top="0.11811023622047245" bottom="0" header="0" footer="0"/>
      <pageSetup paperSize="9" scale="10" orientation="portrait" r:id="rId5"/>
      <headerFooter alignWithMargins="0"/>
    </customSheetView>
    <customSheetView guid="{4DDEBF15-3C9F-44C3-B78F-AE382BE678C1}" scale="70" showPageBreaks="1" fitToPage="1" hiddenRows="1" showRuler="0" topLeftCell="A198">
      <pane xSplit="1" topLeftCell="AB1" activePane="topRight" state="frozen"/>
      <selection pane="topRight" activeCell="AG284" sqref="AG284"/>
      <pageMargins left="0.31496062992125984" right="0.23622047244094491" top="0.11811023622047245" bottom="0" header="0" footer="0"/>
      <pageSetup paperSize="9" scale="14" fitToHeight="20" orientation="landscape" r:id="rId6"/>
      <headerFooter alignWithMargins="0"/>
    </customSheetView>
    <customSheetView guid="{5B9D9E33-AFE5-4826-BC15-28975AB1E5F8}" scale="70" fitToPage="1" showAutoFilter="1" showRuler="0" topLeftCell="A433">
      <pane xSplit="1" topLeftCell="B1" activePane="topRight" state="frozen"/>
      <selection pane="topRight" activeCell="A450" sqref="A450:D450"/>
      <pageMargins left="0.31496062992125984" right="0.23622047244094491" top="0.11811023622047245" bottom="0" header="0" footer="0"/>
      <pageSetup paperSize="9" scale="21" fitToHeight="20" orientation="landscape" r:id="rId7"/>
      <headerFooter alignWithMargins="0"/>
      <autoFilter ref="B1:FS1"/>
    </customSheetView>
    <customSheetView guid="{B72699BC-299D-42B7-A978-9B23F399AA23}" scale="60" fitToPage="1" showRuler="0" topLeftCell="A72">
      <pane xSplit="3" topLeftCell="AF1" activePane="topRight" state="frozen"/>
      <selection pane="topRight" activeCell="AH75" sqref="AH75:AS75"/>
      <pageMargins left="0.31496062992125984" right="0.23622047244094491" top="0.11811023622047245" bottom="0" header="0" footer="0"/>
      <pageSetup paperSize="9" scale="10" orientation="portrait" r:id="rId8"/>
      <headerFooter alignWithMargins="0"/>
    </customSheetView>
    <customSheetView guid="{0E06F122-7DC3-4CE3-AFC9-AD85662B9271}" scale="60" showPageBreaks="1" fitToPage="1" showRuler="0" topLeftCell="A550">
      <pane xSplit="3" topLeftCell="D1" activePane="topRight" state="frozen"/>
      <selection pane="topRight" activeCell="F568" sqref="F568"/>
      <pageMargins left="0.31496062992125984" right="0.23622047244094491" top="0.11811023622047245" bottom="0" header="0" footer="0"/>
      <pageSetup paperSize="9" scale="10" orientation="portrait" r:id="rId9"/>
      <headerFooter alignWithMargins="0"/>
    </customSheetView>
  </customSheetViews>
  <mergeCells count="46">
    <mergeCell ref="AD26:AD27"/>
    <mergeCell ref="AG26:AS26"/>
    <mergeCell ref="AE26:AE27"/>
    <mergeCell ref="AF26:AF27"/>
    <mergeCell ref="H26:H27"/>
    <mergeCell ref="K26:AB26"/>
    <mergeCell ref="J26:J27"/>
    <mergeCell ref="A2:F2"/>
    <mergeCell ref="A12:C12"/>
    <mergeCell ref="A14:C14"/>
    <mergeCell ref="A18:C18"/>
    <mergeCell ref="A24:I24"/>
    <mergeCell ref="A11:C11"/>
    <mergeCell ref="A6:D6"/>
    <mergeCell ref="A7:C7"/>
    <mergeCell ref="A8:C8"/>
    <mergeCell ref="J352:J353"/>
    <mergeCell ref="Y352:Y353"/>
    <mergeCell ref="J351:X351"/>
    <mergeCell ref="Y351:AJ351"/>
    <mergeCell ref="J350:AJ350"/>
    <mergeCell ref="D350:D353"/>
    <mergeCell ref="A350:A353"/>
    <mergeCell ref="B350:B353"/>
    <mergeCell ref="C350:C353"/>
    <mergeCell ref="A23:I23"/>
    <mergeCell ref="I26:I27"/>
    <mergeCell ref="G26:G27"/>
    <mergeCell ref="A26:A27"/>
    <mergeCell ref="G350:G353"/>
    <mergeCell ref="F26:F27"/>
    <mergeCell ref="E26:E27"/>
    <mergeCell ref="C26:C27"/>
    <mergeCell ref="I350:I353"/>
    <mergeCell ref="H350:H353"/>
    <mergeCell ref="F350:F353"/>
    <mergeCell ref="D26:D27"/>
    <mergeCell ref="B26:B27"/>
    <mergeCell ref="A9:C9"/>
    <mergeCell ref="A10:C10"/>
    <mergeCell ref="A19:C19"/>
    <mergeCell ref="A21:C21"/>
    <mergeCell ref="A15:C15"/>
    <mergeCell ref="A17:C17"/>
    <mergeCell ref="A16:C16"/>
    <mergeCell ref="A20:C20"/>
  </mergeCells>
  <pageMargins left="0.31496062992125984" right="0.23622047244094491" top="0.11811023622047245" bottom="0" header="0" footer="0"/>
  <pageSetup paperSize="9" scale="10" orientation="portrait" r:id="rId10"/>
  <headerFooter alignWithMargins="0"/>
  <ignoredErrors>
    <ignoredError sqref="H304:I304 H309:I309 H311:I311 G361 J361 G363 J363 G371 J371 G373 J373 G62 P62 T62 X62 AB62 G88 P88 T88 X88 AB88 G104 P104 T104 X104 AB104 G120 P120 T120 X120 AB120 G151 G163 T163 X163 AB163 G311 G309 G304" formula="1"/>
    <ignoredError sqref="D299 D301 D303 D305:D308 D310 D312:D316 D320:D324 D340 D344:D346 D326:D327 D34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554"/>
  <sheetViews>
    <sheetView zoomScale="80" zoomScaleNormal="80" workbookViewId="0">
      <pane ySplit="2" topLeftCell="A3" activePane="bottomLeft" state="frozen"/>
      <selection pane="bottomLeft" activeCell="F20" sqref="F20"/>
    </sheetView>
  </sheetViews>
  <sheetFormatPr defaultRowHeight="12.75" x14ac:dyDescent="0.2"/>
  <cols>
    <col min="1" max="1" width="6" customWidth="1"/>
    <col min="2" max="2" width="15.85546875" customWidth="1"/>
    <col min="3" max="3" width="16.42578125" customWidth="1"/>
    <col min="4" max="4" width="27.28515625" customWidth="1"/>
    <col min="5" max="5" width="13.28515625" style="403" customWidth="1"/>
    <col min="6" max="6" width="17.7109375" customWidth="1"/>
    <col min="7" max="7" width="33.28515625" customWidth="1"/>
    <col min="8" max="8" width="16.5703125" customWidth="1"/>
    <col min="9" max="9" width="15.7109375" customWidth="1"/>
    <col min="10" max="10" width="15.5703125" customWidth="1"/>
    <col min="11" max="11" width="17" customWidth="1"/>
    <col min="13" max="13" width="28.28515625" customWidth="1"/>
  </cols>
  <sheetData>
    <row r="1" spans="1:13" ht="16.5" customHeight="1" x14ac:dyDescent="0.2">
      <c r="I1" s="414"/>
      <c r="J1" s="413"/>
    </row>
    <row r="2" spans="1:13" ht="76.5" customHeight="1" x14ac:dyDescent="0.2">
      <c r="A2" s="400" t="s">
        <v>502</v>
      </c>
      <c r="B2" s="400" t="s">
        <v>890</v>
      </c>
      <c r="C2" s="401" t="s">
        <v>891</v>
      </c>
      <c r="D2" s="400" t="s">
        <v>900</v>
      </c>
      <c r="E2" s="400" t="s">
        <v>898</v>
      </c>
      <c r="F2" s="400" t="s">
        <v>897</v>
      </c>
      <c r="G2" s="401" t="s">
        <v>903</v>
      </c>
      <c r="H2" s="400" t="s">
        <v>916</v>
      </c>
      <c r="I2" s="400" t="s">
        <v>901</v>
      </c>
      <c r="J2" s="400" t="s">
        <v>902</v>
      </c>
      <c r="K2" s="400" t="s">
        <v>899</v>
      </c>
    </row>
    <row r="3" spans="1:13" ht="19.5" customHeight="1" x14ac:dyDescent="0.2">
      <c r="A3" s="2314" t="s">
        <v>44</v>
      </c>
      <c r="B3" s="2315"/>
      <c r="C3" s="2315"/>
      <c r="D3" s="2315"/>
      <c r="E3" s="2315"/>
      <c r="F3" s="2315"/>
      <c r="G3" s="2316"/>
      <c r="H3" s="407">
        <f>SUM(H4:H554)</f>
        <v>0</v>
      </c>
      <c r="I3" s="407">
        <f t="shared" ref="I3:J3" si="0">SUM(I4:I554)</f>
        <v>0</v>
      </c>
      <c r="J3" s="407">
        <f t="shared" si="0"/>
        <v>0</v>
      </c>
      <c r="K3" s="407">
        <f>SUM(K4:K554)</f>
        <v>0</v>
      </c>
    </row>
    <row r="4" spans="1:13" ht="30" customHeight="1" x14ac:dyDescent="0.25">
      <c r="A4" s="392">
        <v>1</v>
      </c>
      <c r="B4" s="392" t="s">
        <v>664</v>
      </c>
      <c r="C4" s="393" t="s">
        <v>664</v>
      </c>
      <c r="D4" s="397" t="s">
        <v>892</v>
      </c>
      <c r="E4" s="393" t="s">
        <v>894</v>
      </c>
      <c r="F4" s="393" t="s">
        <v>510</v>
      </c>
      <c r="G4" s="398" t="s">
        <v>893</v>
      </c>
      <c r="H4" s="390"/>
      <c r="I4" s="390"/>
      <c r="J4" s="390"/>
      <c r="K4" s="412">
        <f t="shared" ref="K4:K67" si="1">H4+I4+J4</f>
        <v>0</v>
      </c>
      <c r="M4" s="402" t="s">
        <v>894</v>
      </c>
    </row>
    <row r="5" spans="1:13" ht="17.25" customHeight="1" x14ac:dyDescent="0.25">
      <c r="A5" s="392">
        <v>2</v>
      </c>
      <c r="B5" s="392" t="s">
        <v>664</v>
      </c>
      <c r="C5" s="393"/>
      <c r="D5" s="398"/>
      <c r="E5" s="405" t="s">
        <v>895</v>
      </c>
      <c r="F5" s="394"/>
      <c r="G5" s="398"/>
      <c r="H5" s="390"/>
      <c r="I5" s="390"/>
      <c r="J5" s="390"/>
      <c r="K5" s="412">
        <f>H5+I5+J5</f>
        <v>0</v>
      </c>
      <c r="M5" s="402" t="s">
        <v>895</v>
      </c>
    </row>
    <row r="6" spans="1:13" ht="17.25" customHeight="1" x14ac:dyDescent="0.25">
      <c r="A6" s="392">
        <v>3</v>
      </c>
      <c r="B6" s="392" t="s">
        <v>664</v>
      </c>
      <c r="C6" s="393"/>
      <c r="D6" s="397"/>
      <c r="E6" s="404" t="s">
        <v>896</v>
      </c>
      <c r="F6" s="393"/>
      <c r="G6" s="398"/>
      <c r="H6" s="390"/>
      <c r="I6" s="390"/>
      <c r="J6" s="390"/>
      <c r="K6" s="412">
        <f t="shared" si="1"/>
        <v>0</v>
      </c>
      <c r="M6" s="402" t="s">
        <v>896</v>
      </c>
    </row>
    <row r="7" spans="1:13" ht="17.25" customHeight="1" x14ac:dyDescent="0.25">
      <c r="A7" s="392">
        <v>4</v>
      </c>
      <c r="B7" s="392"/>
      <c r="C7" s="393"/>
      <c r="D7" s="398"/>
      <c r="E7" s="405"/>
      <c r="F7" s="394"/>
      <c r="G7" s="398"/>
      <c r="H7" s="390"/>
      <c r="I7" s="390"/>
      <c r="J7" s="390"/>
      <c r="K7" s="412">
        <f t="shared" si="1"/>
        <v>0</v>
      </c>
    </row>
    <row r="8" spans="1:13" ht="17.25" customHeight="1" x14ac:dyDescent="0.25">
      <c r="A8" s="392">
        <v>5</v>
      </c>
      <c r="B8" s="392"/>
      <c r="C8" s="393"/>
      <c r="D8" s="397"/>
      <c r="E8" s="404"/>
      <c r="F8" s="393"/>
      <c r="G8" s="399"/>
      <c r="H8" s="390"/>
      <c r="I8" s="390"/>
      <c r="J8" s="390"/>
      <c r="K8" s="412">
        <f>H8+I8+J8</f>
        <v>0</v>
      </c>
    </row>
    <row r="9" spans="1:13" ht="17.25" customHeight="1" x14ac:dyDescent="0.25">
      <c r="A9" s="392">
        <v>6</v>
      </c>
      <c r="B9" s="392"/>
      <c r="C9" s="393"/>
      <c r="D9" s="399"/>
      <c r="E9" s="406"/>
      <c r="F9" s="395"/>
      <c r="G9" s="399"/>
      <c r="H9" s="390"/>
      <c r="I9" s="390"/>
      <c r="J9" s="390"/>
      <c r="K9" s="412">
        <f>H9+I9+J9</f>
        <v>0</v>
      </c>
    </row>
    <row r="10" spans="1:13" ht="17.25" customHeight="1" x14ac:dyDescent="0.25">
      <c r="A10" s="392">
        <v>7</v>
      </c>
      <c r="B10" s="392"/>
      <c r="C10" s="393"/>
      <c r="D10" s="399"/>
      <c r="E10" s="406"/>
      <c r="F10" s="395"/>
      <c r="G10" s="399"/>
      <c r="H10" s="390"/>
      <c r="I10" s="390"/>
      <c r="J10" s="390"/>
      <c r="K10" s="412">
        <f t="shared" si="1"/>
        <v>0</v>
      </c>
    </row>
    <row r="11" spans="1:13" ht="17.25" customHeight="1" x14ac:dyDescent="0.25">
      <c r="A11" s="392">
        <v>8</v>
      </c>
      <c r="B11" s="392"/>
      <c r="C11" s="393"/>
      <c r="D11" s="399"/>
      <c r="E11" s="406"/>
      <c r="F11" s="395"/>
      <c r="G11" s="399"/>
      <c r="H11" s="390"/>
      <c r="I11" s="390"/>
      <c r="J11" s="390"/>
      <c r="K11" s="412">
        <f>H11+I11+J11</f>
        <v>0</v>
      </c>
    </row>
    <row r="12" spans="1:13" ht="17.25" customHeight="1" x14ac:dyDescent="0.25">
      <c r="A12" s="392">
        <v>9</v>
      </c>
      <c r="B12" s="392"/>
      <c r="C12" s="393"/>
      <c r="D12" s="399"/>
      <c r="E12" s="406"/>
      <c r="F12" s="395"/>
      <c r="G12" s="399"/>
      <c r="H12" s="390"/>
      <c r="I12" s="390"/>
      <c r="J12" s="390"/>
      <c r="K12" s="412">
        <f t="shared" si="1"/>
        <v>0</v>
      </c>
    </row>
    <row r="13" spans="1:13" ht="17.25" customHeight="1" x14ac:dyDescent="0.25">
      <c r="A13" s="392">
        <v>10</v>
      </c>
      <c r="B13" s="392"/>
      <c r="C13" s="393"/>
      <c r="D13" s="399"/>
      <c r="E13" s="406"/>
      <c r="F13" s="395"/>
      <c r="G13" s="399"/>
      <c r="H13" s="390"/>
      <c r="I13" s="390"/>
      <c r="J13" s="390"/>
      <c r="K13" s="412">
        <f t="shared" si="1"/>
        <v>0</v>
      </c>
    </row>
    <row r="14" spans="1:13" ht="17.25" customHeight="1" x14ac:dyDescent="0.25">
      <c r="A14" s="392">
        <v>11</v>
      </c>
      <c r="B14" s="392"/>
      <c r="C14" s="393"/>
      <c r="D14" s="399"/>
      <c r="E14" s="406"/>
      <c r="F14" s="395"/>
      <c r="G14" s="399"/>
      <c r="H14" s="390"/>
      <c r="I14" s="390"/>
      <c r="J14" s="390"/>
      <c r="K14" s="412">
        <f t="shared" si="1"/>
        <v>0</v>
      </c>
    </row>
    <row r="15" spans="1:13" ht="17.25" customHeight="1" x14ac:dyDescent="0.25">
      <c r="A15" s="392">
        <v>12</v>
      </c>
      <c r="B15" s="392"/>
      <c r="C15" s="393"/>
      <c r="D15" s="399"/>
      <c r="E15" s="406"/>
      <c r="F15" s="395"/>
      <c r="G15" s="399"/>
      <c r="H15" s="390"/>
      <c r="I15" s="390"/>
      <c r="J15" s="390"/>
      <c r="K15" s="412">
        <f t="shared" si="1"/>
        <v>0</v>
      </c>
    </row>
    <row r="16" spans="1:13" ht="17.25" customHeight="1" x14ac:dyDescent="0.25">
      <c r="A16" s="392">
        <v>13</v>
      </c>
      <c r="B16" s="392"/>
      <c r="C16" s="393"/>
      <c r="D16" s="399"/>
      <c r="E16" s="406"/>
      <c r="F16" s="395"/>
      <c r="G16" s="399"/>
      <c r="H16" s="390"/>
      <c r="I16" s="390"/>
      <c r="J16" s="390"/>
      <c r="K16" s="412">
        <f t="shared" si="1"/>
        <v>0</v>
      </c>
    </row>
    <row r="17" spans="1:11" ht="17.25" customHeight="1" x14ac:dyDescent="0.25">
      <c r="A17" s="392">
        <v>14</v>
      </c>
      <c r="B17" s="396"/>
      <c r="C17" s="393"/>
      <c r="D17" s="399"/>
      <c r="E17" s="406"/>
      <c r="F17" s="395"/>
      <c r="G17" s="399"/>
      <c r="H17" s="390"/>
      <c r="I17" s="390"/>
      <c r="J17" s="390"/>
      <c r="K17" s="412">
        <f>H17+I17+J17</f>
        <v>0</v>
      </c>
    </row>
    <row r="18" spans="1:11" ht="17.25" customHeight="1" x14ac:dyDescent="0.25">
      <c r="A18" s="392">
        <v>15</v>
      </c>
      <c r="B18" s="392"/>
      <c r="C18" s="393"/>
      <c r="D18" s="399"/>
      <c r="E18" s="406"/>
      <c r="F18" s="395"/>
      <c r="G18" s="399"/>
      <c r="H18" s="390"/>
      <c r="I18" s="390"/>
      <c r="J18" s="390"/>
      <c r="K18" s="412">
        <f t="shared" si="1"/>
        <v>0</v>
      </c>
    </row>
    <row r="19" spans="1:11" ht="17.25" customHeight="1" x14ac:dyDescent="0.25">
      <c r="A19" s="392">
        <v>16</v>
      </c>
      <c r="B19" s="392"/>
      <c r="C19" s="393"/>
      <c r="D19" s="399"/>
      <c r="E19" s="406"/>
      <c r="F19" s="395"/>
      <c r="G19" s="399"/>
      <c r="H19" s="390"/>
      <c r="I19" s="390"/>
      <c r="J19" s="390"/>
      <c r="K19" s="412">
        <f t="shared" si="1"/>
        <v>0</v>
      </c>
    </row>
    <row r="20" spans="1:11" ht="17.25" customHeight="1" x14ac:dyDescent="0.25">
      <c r="A20" s="392">
        <v>17</v>
      </c>
      <c r="B20" s="392"/>
      <c r="C20" s="393"/>
      <c r="D20" s="399"/>
      <c r="E20" s="406"/>
      <c r="F20" s="395"/>
      <c r="G20" s="399"/>
      <c r="H20" s="390"/>
      <c r="I20" s="390"/>
      <c r="J20" s="390"/>
      <c r="K20" s="412">
        <f>H20+I20+J20</f>
        <v>0</v>
      </c>
    </row>
    <row r="21" spans="1:11" ht="17.25" customHeight="1" x14ac:dyDescent="0.25">
      <c r="A21" s="392">
        <v>18</v>
      </c>
      <c r="B21" s="392"/>
      <c r="C21" s="393"/>
      <c r="D21" s="399"/>
      <c r="E21" s="406"/>
      <c r="F21" s="395"/>
      <c r="G21" s="399"/>
      <c r="H21" s="390"/>
      <c r="I21" s="390"/>
      <c r="J21" s="390"/>
      <c r="K21" s="412">
        <f t="shared" si="1"/>
        <v>0</v>
      </c>
    </row>
    <row r="22" spans="1:11" ht="17.25" customHeight="1" x14ac:dyDescent="0.25">
      <c r="A22" s="392">
        <v>19</v>
      </c>
      <c r="B22" s="392"/>
      <c r="C22" s="393"/>
      <c r="D22" s="399"/>
      <c r="E22" s="406"/>
      <c r="F22" s="395"/>
      <c r="G22" s="399"/>
      <c r="H22" s="390"/>
      <c r="I22" s="390"/>
      <c r="J22" s="390"/>
      <c r="K22" s="412">
        <f t="shared" si="1"/>
        <v>0</v>
      </c>
    </row>
    <row r="23" spans="1:11" ht="17.25" customHeight="1" x14ac:dyDescent="0.25">
      <c r="A23" s="392">
        <v>20</v>
      </c>
      <c r="B23" s="392"/>
      <c r="C23" s="393"/>
      <c r="D23" s="399"/>
      <c r="E23" s="406"/>
      <c r="F23" s="395"/>
      <c r="G23" s="399"/>
      <c r="H23" s="390"/>
      <c r="I23" s="390"/>
      <c r="J23" s="390"/>
      <c r="K23" s="412">
        <f t="shared" si="1"/>
        <v>0</v>
      </c>
    </row>
    <row r="24" spans="1:11" ht="17.25" customHeight="1" x14ac:dyDescent="0.25">
      <c r="A24" s="392">
        <v>21</v>
      </c>
      <c r="B24" s="392"/>
      <c r="C24" s="393"/>
      <c r="D24" s="399"/>
      <c r="E24" s="406"/>
      <c r="F24" s="395"/>
      <c r="G24" s="399"/>
      <c r="H24" s="390"/>
      <c r="I24" s="390"/>
      <c r="J24" s="390"/>
      <c r="K24" s="412">
        <f>H24+I24+J24</f>
        <v>0</v>
      </c>
    </row>
    <row r="25" spans="1:11" ht="17.25" customHeight="1" x14ac:dyDescent="0.25">
      <c r="A25" s="392">
        <v>22</v>
      </c>
      <c r="B25" s="392"/>
      <c r="C25" s="393"/>
      <c r="D25" s="399"/>
      <c r="E25" s="406"/>
      <c r="F25" s="395"/>
      <c r="G25" s="399"/>
      <c r="H25" s="390"/>
      <c r="I25" s="390"/>
      <c r="J25" s="390"/>
      <c r="K25" s="412">
        <f t="shared" si="1"/>
        <v>0</v>
      </c>
    </row>
    <row r="26" spans="1:11" ht="17.25" customHeight="1" x14ac:dyDescent="0.25">
      <c r="A26" s="392">
        <v>23</v>
      </c>
      <c r="B26" s="392"/>
      <c r="C26" s="392"/>
      <c r="D26" s="399"/>
      <c r="E26" s="406"/>
      <c r="F26" s="395"/>
      <c r="G26" s="399"/>
      <c r="H26" s="390"/>
      <c r="I26" s="390"/>
      <c r="J26" s="390"/>
      <c r="K26" s="412">
        <f t="shared" si="1"/>
        <v>0</v>
      </c>
    </row>
    <row r="27" spans="1:11" ht="17.25" customHeight="1" x14ac:dyDescent="0.25">
      <c r="A27" s="392">
        <v>24</v>
      </c>
      <c r="B27" s="392"/>
      <c r="C27" s="392"/>
      <c r="D27" s="399"/>
      <c r="E27" s="406"/>
      <c r="F27" s="395"/>
      <c r="G27" s="399"/>
      <c r="H27" s="390"/>
      <c r="I27" s="390"/>
      <c r="J27" s="390"/>
      <c r="K27" s="412">
        <f t="shared" si="1"/>
        <v>0</v>
      </c>
    </row>
    <row r="28" spans="1:11" ht="17.25" customHeight="1" x14ac:dyDescent="0.25">
      <c r="A28" s="392">
        <v>25</v>
      </c>
      <c r="B28" s="392"/>
      <c r="C28" s="392"/>
      <c r="D28" s="399"/>
      <c r="E28" s="406"/>
      <c r="F28" s="395"/>
      <c r="G28" s="399"/>
      <c r="H28" s="390"/>
      <c r="I28" s="390"/>
      <c r="J28" s="390"/>
      <c r="K28" s="412">
        <f>H28+I28+J28</f>
        <v>0</v>
      </c>
    </row>
    <row r="29" spans="1:11" ht="17.25" customHeight="1" x14ac:dyDescent="0.25">
      <c r="A29" s="392">
        <v>26</v>
      </c>
      <c r="B29" s="392"/>
      <c r="C29" s="392"/>
      <c r="D29" s="399"/>
      <c r="E29" s="406"/>
      <c r="F29" s="395"/>
      <c r="G29" s="399"/>
      <c r="H29" s="390"/>
      <c r="I29" s="390"/>
      <c r="J29" s="390"/>
      <c r="K29" s="412">
        <f t="shared" si="1"/>
        <v>0</v>
      </c>
    </row>
    <row r="30" spans="1:11" ht="17.25" customHeight="1" x14ac:dyDescent="0.25">
      <c r="A30" s="392">
        <v>27</v>
      </c>
      <c r="B30" s="392"/>
      <c r="C30" s="392"/>
      <c r="D30" s="399"/>
      <c r="E30" s="406"/>
      <c r="F30" s="395"/>
      <c r="G30" s="399"/>
      <c r="H30" s="390"/>
      <c r="I30" s="390"/>
      <c r="J30" s="390"/>
      <c r="K30" s="412">
        <f t="shared" si="1"/>
        <v>0</v>
      </c>
    </row>
    <row r="31" spans="1:11" ht="17.25" customHeight="1" x14ac:dyDescent="0.25">
      <c r="A31" s="392">
        <v>28</v>
      </c>
      <c r="B31" s="392"/>
      <c r="C31" s="392"/>
      <c r="D31" s="399"/>
      <c r="E31" s="406"/>
      <c r="F31" s="395"/>
      <c r="G31" s="399"/>
      <c r="H31" s="390"/>
      <c r="I31" s="390"/>
      <c r="J31" s="390"/>
      <c r="K31" s="412">
        <f t="shared" si="1"/>
        <v>0</v>
      </c>
    </row>
    <row r="32" spans="1:11" ht="17.25" customHeight="1" x14ac:dyDescent="0.25">
      <c r="A32" s="392">
        <v>29</v>
      </c>
      <c r="B32" s="392"/>
      <c r="C32" s="392"/>
      <c r="D32" s="399"/>
      <c r="E32" s="406"/>
      <c r="F32" s="395"/>
      <c r="G32" s="399"/>
      <c r="H32" s="390"/>
      <c r="I32" s="390"/>
      <c r="J32" s="390"/>
      <c r="K32" s="412">
        <f t="shared" si="1"/>
        <v>0</v>
      </c>
    </row>
    <row r="33" spans="1:11" ht="17.25" customHeight="1" x14ac:dyDescent="0.25">
      <c r="A33" s="392">
        <v>30</v>
      </c>
      <c r="B33" s="392"/>
      <c r="C33" s="392"/>
      <c r="D33" s="399"/>
      <c r="E33" s="406"/>
      <c r="F33" s="395"/>
      <c r="G33" s="399"/>
      <c r="H33" s="390"/>
      <c r="I33" s="390"/>
      <c r="J33" s="390"/>
      <c r="K33" s="412">
        <f t="shared" si="1"/>
        <v>0</v>
      </c>
    </row>
    <row r="34" spans="1:11" ht="17.25" customHeight="1" x14ac:dyDescent="0.25">
      <c r="A34" s="392">
        <v>31</v>
      </c>
      <c r="B34" s="392"/>
      <c r="C34" s="392"/>
      <c r="D34" s="399"/>
      <c r="E34" s="406"/>
      <c r="F34" s="395"/>
      <c r="G34" s="399"/>
      <c r="H34" s="390"/>
      <c r="I34" s="390"/>
      <c r="J34" s="390"/>
      <c r="K34" s="412">
        <f t="shared" si="1"/>
        <v>0</v>
      </c>
    </row>
    <row r="35" spans="1:11" ht="17.25" customHeight="1" x14ac:dyDescent="0.25">
      <c r="A35" s="392">
        <v>32</v>
      </c>
      <c r="B35" s="392"/>
      <c r="C35" s="392"/>
      <c r="D35" s="399"/>
      <c r="E35" s="406"/>
      <c r="F35" s="395"/>
      <c r="G35" s="399"/>
      <c r="H35" s="390"/>
      <c r="I35" s="390"/>
      <c r="J35" s="390"/>
      <c r="K35" s="412">
        <f t="shared" si="1"/>
        <v>0</v>
      </c>
    </row>
    <row r="36" spans="1:11" ht="17.25" customHeight="1" x14ac:dyDescent="0.25">
      <c r="A36" s="392">
        <v>33</v>
      </c>
      <c r="B36" s="392"/>
      <c r="C36" s="392"/>
      <c r="D36" s="399"/>
      <c r="E36" s="406"/>
      <c r="F36" s="395"/>
      <c r="G36" s="399"/>
      <c r="H36" s="390"/>
      <c r="I36" s="390"/>
      <c r="J36" s="390"/>
      <c r="K36" s="412">
        <f t="shared" si="1"/>
        <v>0</v>
      </c>
    </row>
    <row r="37" spans="1:11" ht="17.25" customHeight="1" x14ac:dyDescent="0.25">
      <c r="A37" s="392">
        <v>34</v>
      </c>
      <c r="B37" s="392"/>
      <c r="C37" s="392"/>
      <c r="D37" s="399"/>
      <c r="E37" s="406"/>
      <c r="F37" s="395"/>
      <c r="G37" s="399"/>
      <c r="H37" s="390"/>
      <c r="I37" s="390"/>
      <c r="J37" s="390"/>
      <c r="K37" s="412">
        <f t="shared" si="1"/>
        <v>0</v>
      </c>
    </row>
    <row r="38" spans="1:11" ht="17.25" customHeight="1" x14ac:dyDescent="0.25">
      <c r="A38" s="392">
        <v>35</v>
      </c>
      <c r="B38" s="392"/>
      <c r="C38" s="392"/>
      <c r="D38" s="399"/>
      <c r="E38" s="406"/>
      <c r="F38" s="395"/>
      <c r="G38" s="399"/>
      <c r="H38" s="390"/>
      <c r="I38" s="390"/>
      <c r="J38" s="390"/>
      <c r="K38" s="412">
        <f t="shared" si="1"/>
        <v>0</v>
      </c>
    </row>
    <row r="39" spans="1:11" ht="17.25" customHeight="1" x14ac:dyDescent="0.25">
      <c r="A39" s="392">
        <v>36</v>
      </c>
      <c r="B39" s="392"/>
      <c r="C39" s="392"/>
      <c r="D39" s="399"/>
      <c r="E39" s="406"/>
      <c r="F39" s="395"/>
      <c r="G39" s="399"/>
      <c r="H39" s="390"/>
      <c r="I39" s="390"/>
      <c r="J39" s="390"/>
      <c r="K39" s="412">
        <f t="shared" si="1"/>
        <v>0</v>
      </c>
    </row>
    <row r="40" spans="1:11" ht="15.75" x14ac:dyDescent="0.25">
      <c r="A40" s="392">
        <v>37</v>
      </c>
      <c r="B40" s="391"/>
      <c r="C40" s="391"/>
      <c r="D40" s="391"/>
      <c r="E40" s="408"/>
      <c r="F40" s="391"/>
      <c r="G40" s="391"/>
      <c r="H40" s="390"/>
      <c r="I40" s="390"/>
      <c r="J40" s="390"/>
      <c r="K40" s="412">
        <f t="shared" si="1"/>
        <v>0</v>
      </c>
    </row>
    <row r="41" spans="1:11" ht="15.75" x14ac:dyDescent="0.25">
      <c r="A41" s="392">
        <v>38</v>
      </c>
      <c r="B41" s="390"/>
      <c r="C41" s="390"/>
      <c r="D41" s="390"/>
      <c r="E41" s="409"/>
      <c r="F41" s="390"/>
      <c r="G41" s="390"/>
      <c r="H41" s="390"/>
      <c r="I41" s="390"/>
      <c r="J41" s="390"/>
      <c r="K41" s="412">
        <f t="shared" si="1"/>
        <v>0</v>
      </c>
    </row>
    <row r="42" spans="1:11" ht="15.75" x14ac:dyDescent="0.25">
      <c r="A42" s="392">
        <v>39</v>
      </c>
      <c r="B42" s="390"/>
      <c r="C42" s="390"/>
      <c r="D42" s="390"/>
      <c r="E42" s="409"/>
      <c r="F42" s="390"/>
      <c r="G42" s="390"/>
      <c r="H42" s="390"/>
      <c r="I42" s="390"/>
      <c r="J42" s="390"/>
      <c r="K42" s="412">
        <f t="shared" si="1"/>
        <v>0</v>
      </c>
    </row>
    <row r="43" spans="1:11" ht="15.75" x14ac:dyDescent="0.25">
      <c r="A43" s="392">
        <v>40</v>
      </c>
      <c r="B43" s="390"/>
      <c r="C43" s="390"/>
      <c r="D43" s="390"/>
      <c r="E43" s="409"/>
      <c r="F43" s="390"/>
      <c r="G43" s="390"/>
      <c r="H43" s="390"/>
      <c r="I43" s="390"/>
      <c r="J43" s="390"/>
      <c r="K43" s="412">
        <f t="shared" si="1"/>
        <v>0</v>
      </c>
    </row>
    <row r="44" spans="1:11" ht="15.75" x14ac:dyDescent="0.25">
      <c r="A44" s="392">
        <v>41</v>
      </c>
      <c r="B44" s="390"/>
      <c r="C44" s="390"/>
      <c r="D44" s="390"/>
      <c r="E44" s="409"/>
      <c r="F44" s="390"/>
      <c r="G44" s="390"/>
      <c r="H44" s="390"/>
      <c r="I44" s="390"/>
      <c r="J44" s="390"/>
      <c r="K44" s="412">
        <f t="shared" si="1"/>
        <v>0</v>
      </c>
    </row>
    <row r="45" spans="1:11" ht="15.75" x14ac:dyDescent="0.25">
      <c r="A45" s="392">
        <v>42</v>
      </c>
      <c r="B45" s="390"/>
      <c r="C45" s="390"/>
      <c r="D45" s="390"/>
      <c r="E45" s="409"/>
      <c r="F45" s="390"/>
      <c r="G45" s="390"/>
      <c r="H45" s="390"/>
      <c r="I45" s="390"/>
      <c r="J45" s="390"/>
      <c r="K45" s="412">
        <f t="shared" si="1"/>
        <v>0</v>
      </c>
    </row>
    <row r="46" spans="1:11" ht="15.75" x14ac:dyDescent="0.25">
      <c r="A46" s="392">
        <v>43</v>
      </c>
      <c r="B46" s="390"/>
      <c r="C46" s="390"/>
      <c r="D46" s="390"/>
      <c r="E46" s="409"/>
      <c r="F46" s="390"/>
      <c r="G46" s="390"/>
      <c r="H46" s="390"/>
      <c r="I46" s="390"/>
      <c r="J46" s="390"/>
      <c r="K46" s="412">
        <f t="shared" si="1"/>
        <v>0</v>
      </c>
    </row>
    <row r="47" spans="1:11" ht="15.75" x14ac:dyDescent="0.25">
      <c r="A47" s="392">
        <v>44</v>
      </c>
      <c r="B47" s="390"/>
      <c r="C47" s="390"/>
      <c r="D47" s="390"/>
      <c r="E47" s="409"/>
      <c r="F47" s="390"/>
      <c r="G47" s="390"/>
      <c r="H47" s="390"/>
      <c r="I47" s="390"/>
      <c r="J47" s="390"/>
      <c r="K47" s="412">
        <f t="shared" si="1"/>
        <v>0</v>
      </c>
    </row>
    <row r="48" spans="1:11" ht="15.75" x14ac:dyDescent="0.25">
      <c r="A48" s="392">
        <v>45</v>
      </c>
      <c r="B48" s="390"/>
      <c r="C48" s="390"/>
      <c r="D48" s="390"/>
      <c r="E48" s="409"/>
      <c r="F48" s="390"/>
      <c r="G48" s="390"/>
      <c r="H48" s="390"/>
      <c r="I48" s="390"/>
      <c r="J48" s="390"/>
      <c r="K48" s="412">
        <f t="shared" si="1"/>
        <v>0</v>
      </c>
    </row>
    <row r="49" spans="1:11" ht="15.75" x14ac:dyDescent="0.25">
      <c r="A49" s="392">
        <v>46</v>
      </c>
      <c r="B49" s="390"/>
      <c r="C49" s="390"/>
      <c r="D49" s="390"/>
      <c r="E49" s="409"/>
      <c r="F49" s="390"/>
      <c r="G49" s="390"/>
      <c r="H49" s="390"/>
      <c r="I49" s="390"/>
      <c r="J49" s="390"/>
      <c r="K49" s="412">
        <f t="shared" si="1"/>
        <v>0</v>
      </c>
    </row>
    <row r="50" spans="1:11" ht="15.75" x14ac:dyDescent="0.25">
      <c r="A50" s="392">
        <v>47</v>
      </c>
      <c r="B50" s="390"/>
      <c r="C50" s="390"/>
      <c r="D50" s="390"/>
      <c r="E50" s="409"/>
      <c r="F50" s="390"/>
      <c r="G50" s="390"/>
      <c r="H50" s="390"/>
      <c r="I50" s="390"/>
      <c r="J50" s="390"/>
      <c r="K50" s="412">
        <f t="shared" si="1"/>
        <v>0</v>
      </c>
    </row>
    <row r="51" spans="1:11" ht="15.75" x14ac:dyDescent="0.25">
      <c r="A51" s="392">
        <v>48</v>
      </c>
      <c r="B51" s="390"/>
      <c r="C51" s="390"/>
      <c r="D51" s="390"/>
      <c r="E51" s="409"/>
      <c r="F51" s="390"/>
      <c r="G51" s="390"/>
      <c r="H51" s="390"/>
      <c r="I51" s="390"/>
      <c r="J51" s="390"/>
      <c r="K51" s="412">
        <f t="shared" si="1"/>
        <v>0</v>
      </c>
    </row>
    <row r="52" spans="1:11" ht="15.75" x14ac:dyDescent="0.25">
      <c r="A52" s="392">
        <v>49</v>
      </c>
      <c r="B52" s="390"/>
      <c r="C52" s="390"/>
      <c r="D52" s="390"/>
      <c r="E52" s="409"/>
      <c r="F52" s="390"/>
      <c r="G52" s="390"/>
      <c r="H52" s="390"/>
      <c r="I52" s="390"/>
      <c r="J52" s="390"/>
      <c r="K52" s="412">
        <f t="shared" si="1"/>
        <v>0</v>
      </c>
    </row>
    <row r="53" spans="1:11" ht="15.75" x14ac:dyDescent="0.25">
      <c r="A53" s="392">
        <v>50</v>
      </c>
      <c r="B53" s="390"/>
      <c r="C53" s="390"/>
      <c r="D53" s="390"/>
      <c r="E53" s="409"/>
      <c r="F53" s="390"/>
      <c r="G53" s="390"/>
      <c r="H53" s="390"/>
      <c r="I53" s="390"/>
      <c r="J53" s="390"/>
      <c r="K53" s="412">
        <f t="shared" si="1"/>
        <v>0</v>
      </c>
    </row>
    <row r="54" spans="1:11" ht="15.75" x14ac:dyDescent="0.25">
      <c r="A54" s="392">
        <v>51</v>
      </c>
      <c r="B54" s="390"/>
      <c r="C54" s="390"/>
      <c r="D54" s="390"/>
      <c r="E54" s="409"/>
      <c r="F54" s="390"/>
      <c r="G54" s="390"/>
      <c r="H54" s="390"/>
      <c r="I54" s="390"/>
      <c r="J54" s="390"/>
      <c r="K54" s="412">
        <f t="shared" si="1"/>
        <v>0</v>
      </c>
    </row>
    <row r="55" spans="1:11" ht="15.75" x14ac:dyDescent="0.25">
      <c r="A55" s="392">
        <v>52</v>
      </c>
      <c r="B55" s="390"/>
      <c r="C55" s="390"/>
      <c r="D55" s="390"/>
      <c r="E55" s="409"/>
      <c r="F55" s="390"/>
      <c r="G55" s="390"/>
      <c r="H55" s="390"/>
      <c r="I55" s="390"/>
      <c r="J55" s="390"/>
      <c r="K55" s="412">
        <f t="shared" si="1"/>
        <v>0</v>
      </c>
    </row>
    <row r="56" spans="1:11" ht="15.75" x14ac:dyDescent="0.25">
      <c r="A56" s="392">
        <v>53</v>
      </c>
      <c r="B56" s="390"/>
      <c r="C56" s="390"/>
      <c r="D56" s="390"/>
      <c r="E56" s="409"/>
      <c r="F56" s="390"/>
      <c r="G56" s="390"/>
      <c r="H56" s="390"/>
      <c r="I56" s="390"/>
      <c r="J56" s="390"/>
      <c r="K56" s="412">
        <f t="shared" si="1"/>
        <v>0</v>
      </c>
    </row>
    <row r="57" spans="1:11" ht="15.75" x14ac:dyDescent="0.25">
      <c r="A57" s="392">
        <v>54</v>
      </c>
      <c r="B57" s="390"/>
      <c r="C57" s="390"/>
      <c r="D57" s="390"/>
      <c r="E57" s="409"/>
      <c r="F57" s="390"/>
      <c r="G57" s="390"/>
      <c r="H57" s="390"/>
      <c r="I57" s="390"/>
      <c r="J57" s="390"/>
      <c r="K57" s="412">
        <f t="shared" si="1"/>
        <v>0</v>
      </c>
    </row>
    <row r="58" spans="1:11" ht="15.75" x14ac:dyDescent="0.25">
      <c r="A58" s="392">
        <v>55</v>
      </c>
      <c r="B58" s="390"/>
      <c r="C58" s="390"/>
      <c r="D58" s="390"/>
      <c r="E58" s="409"/>
      <c r="F58" s="390"/>
      <c r="G58" s="390"/>
      <c r="H58" s="390"/>
      <c r="I58" s="390"/>
      <c r="J58" s="390"/>
      <c r="K58" s="412">
        <f t="shared" si="1"/>
        <v>0</v>
      </c>
    </row>
    <row r="59" spans="1:11" ht="15.75" x14ac:dyDescent="0.25">
      <c r="A59" s="392">
        <v>56</v>
      </c>
      <c r="B59" s="390"/>
      <c r="C59" s="390"/>
      <c r="D59" s="390"/>
      <c r="E59" s="409"/>
      <c r="F59" s="390"/>
      <c r="G59" s="390"/>
      <c r="H59" s="390"/>
      <c r="I59" s="390"/>
      <c r="J59" s="390"/>
      <c r="K59" s="412">
        <f t="shared" si="1"/>
        <v>0</v>
      </c>
    </row>
    <row r="60" spans="1:11" ht="15.75" x14ac:dyDescent="0.25">
      <c r="A60" s="392">
        <v>57</v>
      </c>
      <c r="B60" s="390"/>
      <c r="C60" s="390"/>
      <c r="D60" s="390"/>
      <c r="E60" s="409"/>
      <c r="F60" s="390"/>
      <c r="G60" s="390"/>
      <c r="H60" s="390"/>
      <c r="I60" s="390"/>
      <c r="J60" s="390"/>
      <c r="K60" s="412">
        <f t="shared" si="1"/>
        <v>0</v>
      </c>
    </row>
    <row r="61" spans="1:11" ht="15.75" x14ac:dyDescent="0.25">
      <c r="A61" s="392">
        <v>58</v>
      </c>
      <c r="B61" s="390"/>
      <c r="C61" s="390"/>
      <c r="D61" s="390"/>
      <c r="E61" s="409"/>
      <c r="F61" s="390"/>
      <c r="G61" s="390"/>
      <c r="H61" s="390"/>
      <c r="I61" s="390"/>
      <c r="J61" s="390"/>
      <c r="K61" s="412">
        <f t="shared" si="1"/>
        <v>0</v>
      </c>
    </row>
    <row r="62" spans="1:11" ht="15.75" x14ac:dyDescent="0.25">
      <c r="A62" s="392">
        <v>59</v>
      </c>
      <c r="B62" s="390"/>
      <c r="C62" s="390"/>
      <c r="D62" s="390"/>
      <c r="E62" s="409"/>
      <c r="F62" s="390"/>
      <c r="G62" s="390"/>
      <c r="H62" s="390"/>
      <c r="I62" s="390"/>
      <c r="J62" s="390"/>
      <c r="K62" s="412">
        <f t="shared" si="1"/>
        <v>0</v>
      </c>
    </row>
    <row r="63" spans="1:11" ht="15.75" x14ac:dyDescent="0.25">
      <c r="A63" s="392">
        <v>60</v>
      </c>
      <c r="B63" s="390"/>
      <c r="C63" s="390"/>
      <c r="D63" s="390"/>
      <c r="E63" s="409"/>
      <c r="F63" s="390"/>
      <c r="G63" s="390"/>
      <c r="H63" s="390"/>
      <c r="I63" s="390"/>
      <c r="J63" s="390"/>
      <c r="K63" s="412">
        <f t="shared" si="1"/>
        <v>0</v>
      </c>
    </row>
    <row r="64" spans="1:11" ht="15.75" x14ac:dyDescent="0.25">
      <c r="A64" s="392">
        <v>61</v>
      </c>
      <c r="B64" s="390"/>
      <c r="C64" s="390"/>
      <c r="D64" s="390"/>
      <c r="E64" s="409"/>
      <c r="F64" s="390"/>
      <c r="G64" s="390"/>
      <c r="H64" s="390"/>
      <c r="I64" s="390"/>
      <c r="J64" s="390"/>
      <c r="K64" s="412">
        <f t="shared" si="1"/>
        <v>0</v>
      </c>
    </row>
    <row r="65" spans="1:11" ht="15.75" x14ac:dyDescent="0.25">
      <c r="A65" s="392">
        <v>62</v>
      </c>
      <c r="B65" s="390"/>
      <c r="C65" s="390"/>
      <c r="D65" s="390"/>
      <c r="E65" s="409"/>
      <c r="F65" s="390"/>
      <c r="G65" s="390"/>
      <c r="H65" s="390"/>
      <c r="I65" s="390"/>
      <c r="J65" s="390"/>
      <c r="K65" s="412">
        <f t="shared" si="1"/>
        <v>0</v>
      </c>
    </row>
    <row r="66" spans="1:11" ht="15.75" x14ac:dyDescent="0.25">
      <c r="A66" s="392">
        <v>63</v>
      </c>
      <c r="B66" s="390"/>
      <c r="C66" s="390"/>
      <c r="D66" s="390"/>
      <c r="E66" s="409"/>
      <c r="F66" s="390"/>
      <c r="G66" s="390"/>
      <c r="H66" s="390"/>
      <c r="I66" s="390"/>
      <c r="J66" s="390"/>
      <c r="K66" s="412">
        <f t="shared" si="1"/>
        <v>0</v>
      </c>
    </row>
    <row r="67" spans="1:11" ht="15.75" x14ac:dyDescent="0.25">
      <c r="A67" s="392">
        <v>64</v>
      </c>
      <c r="B67" s="390"/>
      <c r="C67" s="390"/>
      <c r="D67" s="390"/>
      <c r="E67" s="409"/>
      <c r="F67" s="390"/>
      <c r="G67" s="390"/>
      <c r="H67" s="390"/>
      <c r="I67" s="390"/>
      <c r="J67" s="390"/>
      <c r="K67" s="412">
        <f t="shared" si="1"/>
        <v>0</v>
      </c>
    </row>
    <row r="68" spans="1:11" ht="15.75" x14ac:dyDescent="0.25">
      <c r="A68" s="392">
        <v>65</v>
      </c>
      <c r="B68" s="390"/>
      <c r="C68" s="390"/>
      <c r="D68" s="390"/>
      <c r="E68" s="409"/>
      <c r="F68" s="390"/>
      <c r="G68" s="390"/>
      <c r="H68" s="390"/>
      <c r="I68" s="390"/>
      <c r="J68" s="390"/>
      <c r="K68" s="412">
        <f t="shared" ref="K68:K131" si="2">H68+I68+J68</f>
        <v>0</v>
      </c>
    </row>
    <row r="69" spans="1:11" ht="15.75" x14ac:dyDescent="0.25">
      <c r="A69" s="392">
        <v>66</v>
      </c>
      <c r="B69" s="390"/>
      <c r="C69" s="390"/>
      <c r="D69" s="390"/>
      <c r="E69" s="409"/>
      <c r="F69" s="390"/>
      <c r="G69" s="390"/>
      <c r="H69" s="390"/>
      <c r="I69" s="390"/>
      <c r="J69" s="390"/>
      <c r="K69" s="412">
        <f t="shared" si="2"/>
        <v>0</v>
      </c>
    </row>
    <row r="70" spans="1:11" ht="15.75" x14ac:dyDescent="0.25">
      <c r="A70" s="392">
        <v>67</v>
      </c>
      <c r="B70" s="390"/>
      <c r="C70" s="390"/>
      <c r="D70" s="390"/>
      <c r="E70" s="409"/>
      <c r="F70" s="390"/>
      <c r="G70" s="390"/>
      <c r="H70" s="390"/>
      <c r="I70" s="390"/>
      <c r="J70" s="390"/>
      <c r="K70" s="412">
        <f t="shared" si="2"/>
        <v>0</v>
      </c>
    </row>
    <row r="71" spans="1:11" ht="15.75" x14ac:dyDescent="0.25">
      <c r="A71" s="392">
        <v>68</v>
      </c>
      <c r="B71" s="390"/>
      <c r="C71" s="390"/>
      <c r="D71" s="390"/>
      <c r="E71" s="409"/>
      <c r="F71" s="390"/>
      <c r="G71" s="390"/>
      <c r="H71" s="390"/>
      <c r="I71" s="390"/>
      <c r="J71" s="390"/>
      <c r="K71" s="412">
        <f t="shared" si="2"/>
        <v>0</v>
      </c>
    </row>
    <row r="72" spans="1:11" ht="15.75" x14ac:dyDescent="0.25">
      <c r="A72" s="392">
        <v>69</v>
      </c>
      <c r="B72" s="390"/>
      <c r="C72" s="390"/>
      <c r="D72" s="390"/>
      <c r="E72" s="409"/>
      <c r="F72" s="390"/>
      <c r="G72" s="390"/>
      <c r="H72" s="390"/>
      <c r="I72" s="390"/>
      <c r="J72" s="390"/>
      <c r="K72" s="412">
        <f t="shared" si="2"/>
        <v>0</v>
      </c>
    </row>
    <row r="73" spans="1:11" ht="15.75" x14ac:dyDescent="0.25">
      <c r="A73" s="392">
        <v>70</v>
      </c>
      <c r="B73" s="390"/>
      <c r="C73" s="390"/>
      <c r="D73" s="390"/>
      <c r="E73" s="409"/>
      <c r="F73" s="390"/>
      <c r="G73" s="390"/>
      <c r="H73" s="390"/>
      <c r="I73" s="390"/>
      <c r="J73" s="390"/>
      <c r="K73" s="412">
        <f t="shared" si="2"/>
        <v>0</v>
      </c>
    </row>
    <row r="74" spans="1:11" ht="15.75" x14ac:dyDescent="0.25">
      <c r="A74" s="392">
        <v>71</v>
      </c>
      <c r="B74" s="390"/>
      <c r="C74" s="390"/>
      <c r="D74" s="390"/>
      <c r="E74" s="409"/>
      <c r="F74" s="390"/>
      <c r="G74" s="390"/>
      <c r="H74" s="390"/>
      <c r="I74" s="390"/>
      <c r="J74" s="390"/>
      <c r="K74" s="412">
        <f t="shared" si="2"/>
        <v>0</v>
      </c>
    </row>
    <row r="75" spans="1:11" ht="15.75" x14ac:dyDescent="0.25">
      <c r="A75" s="392">
        <v>72</v>
      </c>
      <c r="B75" s="390"/>
      <c r="C75" s="390"/>
      <c r="D75" s="390"/>
      <c r="E75" s="409"/>
      <c r="F75" s="390"/>
      <c r="G75" s="390"/>
      <c r="H75" s="390"/>
      <c r="I75" s="390"/>
      <c r="J75" s="390"/>
      <c r="K75" s="412">
        <f t="shared" si="2"/>
        <v>0</v>
      </c>
    </row>
    <row r="76" spans="1:11" ht="15.75" x14ac:dyDescent="0.25">
      <c r="A76" s="392">
        <v>73</v>
      </c>
      <c r="B76" s="390"/>
      <c r="C76" s="390"/>
      <c r="D76" s="390"/>
      <c r="E76" s="409"/>
      <c r="F76" s="390"/>
      <c r="G76" s="390"/>
      <c r="H76" s="390"/>
      <c r="I76" s="390"/>
      <c r="J76" s="390"/>
      <c r="K76" s="412">
        <f t="shared" si="2"/>
        <v>0</v>
      </c>
    </row>
    <row r="77" spans="1:11" ht="15.75" x14ac:dyDescent="0.25">
      <c r="A77" s="392">
        <v>74</v>
      </c>
      <c r="B77" s="390"/>
      <c r="C77" s="390"/>
      <c r="D77" s="390"/>
      <c r="E77" s="409"/>
      <c r="F77" s="390"/>
      <c r="G77" s="390"/>
      <c r="H77" s="390"/>
      <c r="I77" s="390"/>
      <c r="J77" s="390"/>
      <c r="K77" s="412">
        <f t="shared" si="2"/>
        <v>0</v>
      </c>
    </row>
    <row r="78" spans="1:11" ht="15.75" x14ac:dyDescent="0.25">
      <c r="A78" s="392">
        <v>75</v>
      </c>
      <c r="B78" s="390"/>
      <c r="C78" s="390"/>
      <c r="D78" s="390"/>
      <c r="E78" s="409"/>
      <c r="F78" s="390"/>
      <c r="G78" s="390"/>
      <c r="H78" s="390"/>
      <c r="I78" s="390"/>
      <c r="J78" s="390"/>
      <c r="K78" s="412">
        <f t="shared" si="2"/>
        <v>0</v>
      </c>
    </row>
    <row r="79" spans="1:11" ht="15.75" x14ac:dyDescent="0.25">
      <c r="A79" s="392">
        <v>76</v>
      </c>
      <c r="B79" s="390"/>
      <c r="C79" s="390"/>
      <c r="D79" s="390"/>
      <c r="E79" s="409"/>
      <c r="F79" s="390"/>
      <c r="G79" s="390"/>
      <c r="H79" s="390"/>
      <c r="I79" s="390"/>
      <c r="J79" s="390"/>
      <c r="K79" s="412">
        <f t="shared" si="2"/>
        <v>0</v>
      </c>
    </row>
    <row r="80" spans="1:11" ht="15.75" x14ac:dyDescent="0.25">
      <c r="A80" s="392">
        <v>77</v>
      </c>
      <c r="B80" s="390"/>
      <c r="C80" s="390"/>
      <c r="D80" s="390"/>
      <c r="E80" s="409"/>
      <c r="F80" s="390"/>
      <c r="G80" s="390"/>
      <c r="H80" s="390"/>
      <c r="I80" s="390"/>
      <c r="J80" s="390"/>
      <c r="K80" s="412">
        <f t="shared" si="2"/>
        <v>0</v>
      </c>
    </row>
    <row r="81" spans="1:11" ht="15.75" x14ac:dyDescent="0.25">
      <c r="A81" s="392">
        <v>78</v>
      </c>
      <c r="B81" s="390"/>
      <c r="C81" s="390"/>
      <c r="D81" s="390"/>
      <c r="E81" s="409"/>
      <c r="F81" s="390"/>
      <c r="G81" s="390"/>
      <c r="H81" s="390"/>
      <c r="I81" s="390"/>
      <c r="J81" s="390"/>
      <c r="K81" s="412">
        <f t="shared" si="2"/>
        <v>0</v>
      </c>
    </row>
    <row r="82" spans="1:11" ht="15.75" x14ac:dyDescent="0.25">
      <c r="A82" s="392">
        <v>79</v>
      </c>
      <c r="B82" s="390"/>
      <c r="C82" s="390"/>
      <c r="D82" s="390"/>
      <c r="E82" s="409"/>
      <c r="F82" s="390"/>
      <c r="G82" s="390"/>
      <c r="H82" s="390"/>
      <c r="I82" s="390"/>
      <c r="J82" s="390"/>
      <c r="K82" s="412">
        <f t="shared" si="2"/>
        <v>0</v>
      </c>
    </row>
    <row r="83" spans="1:11" ht="15.75" x14ac:dyDescent="0.25">
      <c r="A83" s="392">
        <v>80</v>
      </c>
      <c r="B83" s="390"/>
      <c r="C83" s="390"/>
      <c r="D83" s="390"/>
      <c r="E83" s="409"/>
      <c r="F83" s="390"/>
      <c r="G83" s="390"/>
      <c r="H83" s="390"/>
      <c r="I83" s="390"/>
      <c r="J83" s="390"/>
      <c r="K83" s="412">
        <f t="shared" si="2"/>
        <v>0</v>
      </c>
    </row>
    <row r="84" spans="1:11" ht="15.75" x14ac:dyDescent="0.25">
      <c r="A84" s="392">
        <v>81</v>
      </c>
      <c r="B84" s="390"/>
      <c r="C84" s="390"/>
      <c r="D84" s="390"/>
      <c r="E84" s="409"/>
      <c r="F84" s="390"/>
      <c r="G84" s="390"/>
      <c r="H84" s="390"/>
      <c r="I84" s="390"/>
      <c r="J84" s="390"/>
      <c r="K84" s="412">
        <f t="shared" si="2"/>
        <v>0</v>
      </c>
    </row>
    <row r="85" spans="1:11" ht="15.75" x14ac:dyDescent="0.25">
      <c r="A85" s="392">
        <v>82</v>
      </c>
      <c r="B85" s="390"/>
      <c r="C85" s="390"/>
      <c r="D85" s="390"/>
      <c r="E85" s="409"/>
      <c r="F85" s="390"/>
      <c r="G85" s="390"/>
      <c r="H85" s="390"/>
      <c r="I85" s="390"/>
      <c r="J85" s="390"/>
      <c r="K85" s="412">
        <f t="shared" si="2"/>
        <v>0</v>
      </c>
    </row>
    <row r="86" spans="1:11" ht="15.75" x14ac:dyDescent="0.25">
      <c r="A86" s="392">
        <v>83</v>
      </c>
      <c r="B86" s="390"/>
      <c r="C86" s="390"/>
      <c r="D86" s="390"/>
      <c r="E86" s="409"/>
      <c r="F86" s="390"/>
      <c r="G86" s="390"/>
      <c r="H86" s="390"/>
      <c r="I86" s="390"/>
      <c r="J86" s="390"/>
      <c r="K86" s="412">
        <f t="shared" si="2"/>
        <v>0</v>
      </c>
    </row>
    <row r="87" spans="1:11" ht="15.75" x14ac:dyDescent="0.25">
      <c r="A87" s="392">
        <v>84</v>
      </c>
      <c r="B87" s="390"/>
      <c r="C87" s="390"/>
      <c r="D87" s="390"/>
      <c r="E87" s="409"/>
      <c r="F87" s="390"/>
      <c r="G87" s="390"/>
      <c r="H87" s="390"/>
      <c r="I87" s="390"/>
      <c r="J87" s="390"/>
      <c r="K87" s="412">
        <f t="shared" si="2"/>
        <v>0</v>
      </c>
    </row>
    <row r="88" spans="1:11" ht="15.75" x14ac:dyDescent="0.25">
      <c r="A88" s="392">
        <v>85</v>
      </c>
      <c r="B88" s="390"/>
      <c r="C88" s="390"/>
      <c r="D88" s="390"/>
      <c r="E88" s="409"/>
      <c r="F88" s="390"/>
      <c r="G88" s="390"/>
      <c r="H88" s="390"/>
      <c r="I88" s="390"/>
      <c r="J88" s="390"/>
      <c r="K88" s="412">
        <f t="shared" si="2"/>
        <v>0</v>
      </c>
    </row>
    <row r="89" spans="1:11" ht="15.75" x14ac:dyDescent="0.25">
      <c r="A89" s="392">
        <v>86</v>
      </c>
      <c r="B89" s="390"/>
      <c r="C89" s="390"/>
      <c r="D89" s="390"/>
      <c r="E89" s="409"/>
      <c r="F89" s="390"/>
      <c r="G89" s="390"/>
      <c r="H89" s="390"/>
      <c r="I89" s="390"/>
      <c r="J89" s="390"/>
      <c r="K89" s="412">
        <f t="shared" si="2"/>
        <v>0</v>
      </c>
    </row>
    <row r="90" spans="1:11" ht="15.75" x14ac:dyDescent="0.25">
      <c r="A90" s="392">
        <v>87</v>
      </c>
      <c r="B90" s="390"/>
      <c r="C90" s="390"/>
      <c r="D90" s="390"/>
      <c r="E90" s="409"/>
      <c r="F90" s="390"/>
      <c r="G90" s="390"/>
      <c r="H90" s="390"/>
      <c r="I90" s="390"/>
      <c r="J90" s="390"/>
      <c r="K90" s="412">
        <f t="shared" si="2"/>
        <v>0</v>
      </c>
    </row>
    <row r="91" spans="1:11" ht="15.75" x14ac:dyDescent="0.25">
      <c r="A91" s="392">
        <v>88</v>
      </c>
      <c r="B91" s="390"/>
      <c r="C91" s="390"/>
      <c r="D91" s="390"/>
      <c r="E91" s="409"/>
      <c r="F91" s="390"/>
      <c r="G91" s="390"/>
      <c r="H91" s="390"/>
      <c r="I91" s="390"/>
      <c r="J91" s="390"/>
      <c r="K91" s="412">
        <f t="shared" si="2"/>
        <v>0</v>
      </c>
    </row>
    <row r="92" spans="1:11" ht="15.75" x14ac:dyDescent="0.25">
      <c r="A92" s="392">
        <v>89</v>
      </c>
      <c r="B92" s="390"/>
      <c r="C92" s="390"/>
      <c r="D92" s="390"/>
      <c r="E92" s="409"/>
      <c r="F92" s="390"/>
      <c r="G92" s="390"/>
      <c r="H92" s="390"/>
      <c r="I92" s="390"/>
      <c r="J92" s="390"/>
      <c r="K92" s="412">
        <f t="shared" si="2"/>
        <v>0</v>
      </c>
    </row>
    <row r="93" spans="1:11" ht="15.75" x14ac:dyDescent="0.25">
      <c r="A93" s="392">
        <v>90</v>
      </c>
      <c r="B93" s="390"/>
      <c r="C93" s="390"/>
      <c r="D93" s="390"/>
      <c r="E93" s="409"/>
      <c r="F93" s="390"/>
      <c r="G93" s="390"/>
      <c r="H93" s="390"/>
      <c r="I93" s="390"/>
      <c r="J93" s="390"/>
      <c r="K93" s="412">
        <f t="shared" si="2"/>
        <v>0</v>
      </c>
    </row>
    <row r="94" spans="1:11" ht="15.75" x14ac:dyDescent="0.25">
      <c r="A94" s="392">
        <v>91</v>
      </c>
      <c r="B94" s="390"/>
      <c r="C94" s="390"/>
      <c r="D94" s="390"/>
      <c r="E94" s="409"/>
      <c r="F94" s="390"/>
      <c r="G94" s="390"/>
      <c r="H94" s="390"/>
      <c r="I94" s="390"/>
      <c r="J94" s="390"/>
      <c r="K94" s="412">
        <f t="shared" si="2"/>
        <v>0</v>
      </c>
    </row>
    <row r="95" spans="1:11" ht="15.75" x14ac:dyDescent="0.25">
      <c r="A95" s="392">
        <v>92</v>
      </c>
      <c r="B95" s="390"/>
      <c r="C95" s="390"/>
      <c r="D95" s="390"/>
      <c r="E95" s="409"/>
      <c r="F95" s="390"/>
      <c r="G95" s="390"/>
      <c r="H95" s="390"/>
      <c r="I95" s="390"/>
      <c r="J95" s="390"/>
      <c r="K95" s="412">
        <f t="shared" si="2"/>
        <v>0</v>
      </c>
    </row>
    <row r="96" spans="1:11" ht="15.75" x14ac:dyDescent="0.25">
      <c r="A96" s="392">
        <v>93</v>
      </c>
      <c r="B96" s="390"/>
      <c r="C96" s="390"/>
      <c r="D96" s="390"/>
      <c r="E96" s="409"/>
      <c r="F96" s="390"/>
      <c r="G96" s="390"/>
      <c r="H96" s="390"/>
      <c r="I96" s="390"/>
      <c r="J96" s="390"/>
      <c r="K96" s="412">
        <f t="shared" si="2"/>
        <v>0</v>
      </c>
    </row>
    <row r="97" spans="1:11" ht="15.75" x14ac:dyDescent="0.25">
      <c r="A97" s="392">
        <v>94</v>
      </c>
      <c r="B97" s="390"/>
      <c r="C97" s="390"/>
      <c r="D97" s="390"/>
      <c r="E97" s="409"/>
      <c r="F97" s="390"/>
      <c r="G97" s="390"/>
      <c r="H97" s="390"/>
      <c r="I97" s="390"/>
      <c r="J97" s="390"/>
      <c r="K97" s="412">
        <f t="shared" si="2"/>
        <v>0</v>
      </c>
    </row>
    <row r="98" spans="1:11" ht="15.75" x14ac:dyDescent="0.25">
      <c r="A98" s="392">
        <v>95</v>
      </c>
      <c r="B98" s="390"/>
      <c r="C98" s="390"/>
      <c r="D98" s="390"/>
      <c r="E98" s="409"/>
      <c r="F98" s="390"/>
      <c r="G98" s="390"/>
      <c r="H98" s="390"/>
      <c r="I98" s="390"/>
      <c r="J98" s="390"/>
      <c r="K98" s="412">
        <f t="shared" si="2"/>
        <v>0</v>
      </c>
    </row>
    <row r="99" spans="1:11" ht="15.75" x14ac:dyDescent="0.25">
      <c r="A99" s="392">
        <v>96</v>
      </c>
      <c r="B99" s="390"/>
      <c r="C99" s="390"/>
      <c r="D99" s="390"/>
      <c r="E99" s="409"/>
      <c r="F99" s="390"/>
      <c r="G99" s="390"/>
      <c r="H99" s="390"/>
      <c r="I99" s="390"/>
      <c r="J99" s="390"/>
      <c r="K99" s="412">
        <f t="shared" si="2"/>
        <v>0</v>
      </c>
    </row>
    <row r="100" spans="1:11" ht="15.75" x14ac:dyDescent="0.25">
      <c r="A100" s="392">
        <v>97</v>
      </c>
      <c r="B100" s="390"/>
      <c r="C100" s="390"/>
      <c r="D100" s="390"/>
      <c r="E100" s="409"/>
      <c r="F100" s="390"/>
      <c r="G100" s="390"/>
      <c r="H100" s="390"/>
      <c r="I100" s="390"/>
      <c r="J100" s="390"/>
      <c r="K100" s="412">
        <f t="shared" si="2"/>
        <v>0</v>
      </c>
    </row>
    <row r="101" spans="1:11" ht="15.75" x14ac:dyDescent="0.25">
      <c r="A101" s="392">
        <v>98</v>
      </c>
      <c r="B101" s="390"/>
      <c r="C101" s="390"/>
      <c r="D101" s="390"/>
      <c r="E101" s="409"/>
      <c r="F101" s="390"/>
      <c r="G101" s="390"/>
      <c r="H101" s="390"/>
      <c r="I101" s="390"/>
      <c r="J101" s="390"/>
      <c r="K101" s="412">
        <f t="shared" si="2"/>
        <v>0</v>
      </c>
    </row>
    <row r="102" spans="1:11" ht="15.75" x14ac:dyDescent="0.25">
      <c r="A102" s="392">
        <v>99</v>
      </c>
      <c r="B102" s="390"/>
      <c r="C102" s="390"/>
      <c r="D102" s="390"/>
      <c r="E102" s="409"/>
      <c r="F102" s="390"/>
      <c r="G102" s="390"/>
      <c r="H102" s="390"/>
      <c r="I102" s="390"/>
      <c r="J102" s="390"/>
      <c r="K102" s="412">
        <f t="shared" si="2"/>
        <v>0</v>
      </c>
    </row>
    <row r="103" spans="1:11" ht="15.75" x14ac:dyDescent="0.25">
      <c r="A103" s="392">
        <v>100</v>
      </c>
      <c r="B103" s="390"/>
      <c r="C103" s="390"/>
      <c r="D103" s="390"/>
      <c r="E103" s="409"/>
      <c r="F103" s="390"/>
      <c r="G103" s="390"/>
      <c r="H103" s="390"/>
      <c r="I103" s="390"/>
      <c r="J103" s="390"/>
      <c r="K103" s="412">
        <f t="shared" si="2"/>
        <v>0</v>
      </c>
    </row>
    <row r="104" spans="1:11" ht="15.75" x14ac:dyDescent="0.25">
      <c r="A104" s="392">
        <v>101</v>
      </c>
      <c r="B104" s="390"/>
      <c r="C104" s="390"/>
      <c r="D104" s="390"/>
      <c r="E104" s="409"/>
      <c r="F104" s="390"/>
      <c r="G104" s="390"/>
      <c r="H104" s="390"/>
      <c r="I104" s="390"/>
      <c r="J104" s="390"/>
      <c r="K104" s="412">
        <f t="shared" si="2"/>
        <v>0</v>
      </c>
    </row>
    <row r="105" spans="1:11" ht="15.75" x14ac:dyDescent="0.25">
      <c r="A105" s="392">
        <v>102</v>
      </c>
      <c r="B105" s="390"/>
      <c r="C105" s="390"/>
      <c r="D105" s="390"/>
      <c r="E105" s="409"/>
      <c r="F105" s="390"/>
      <c r="G105" s="390"/>
      <c r="H105" s="390"/>
      <c r="I105" s="390"/>
      <c r="J105" s="390"/>
      <c r="K105" s="412">
        <f t="shared" si="2"/>
        <v>0</v>
      </c>
    </row>
    <row r="106" spans="1:11" ht="15.75" x14ac:dyDescent="0.25">
      <c r="A106" s="392">
        <v>103</v>
      </c>
      <c r="B106" s="390"/>
      <c r="C106" s="390"/>
      <c r="D106" s="390"/>
      <c r="E106" s="409"/>
      <c r="F106" s="390"/>
      <c r="G106" s="390"/>
      <c r="H106" s="390"/>
      <c r="I106" s="390"/>
      <c r="J106" s="390"/>
      <c r="K106" s="412">
        <f t="shared" si="2"/>
        <v>0</v>
      </c>
    </row>
    <row r="107" spans="1:11" ht="15.75" x14ac:dyDescent="0.25">
      <c r="A107" s="392">
        <v>104</v>
      </c>
      <c r="B107" s="390"/>
      <c r="C107" s="390"/>
      <c r="D107" s="390"/>
      <c r="E107" s="409"/>
      <c r="F107" s="390"/>
      <c r="G107" s="390"/>
      <c r="H107" s="390"/>
      <c r="I107" s="390"/>
      <c r="J107" s="390"/>
      <c r="K107" s="412">
        <f t="shared" si="2"/>
        <v>0</v>
      </c>
    </row>
    <row r="108" spans="1:11" ht="15.75" x14ac:dyDescent="0.25">
      <c r="A108" s="392">
        <v>105</v>
      </c>
      <c r="B108" s="390"/>
      <c r="C108" s="390"/>
      <c r="D108" s="390"/>
      <c r="E108" s="409"/>
      <c r="F108" s="390"/>
      <c r="G108" s="390"/>
      <c r="H108" s="390"/>
      <c r="I108" s="390"/>
      <c r="J108" s="390"/>
      <c r="K108" s="412">
        <f t="shared" si="2"/>
        <v>0</v>
      </c>
    </row>
    <row r="109" spans="1:11" ht="15.75" x14ac:dyDescent="0.25">
      <c r="A109" s="392">
        <v>106</v>
      </c>
      <c r="B109" s="390"/>
      <c r="C109" s="390"/>
      <c r="D109" s="390"/>
      <c r="E109" s="409"/>
      <c r="F109" s="390"/>
      <c r="G109" s="390"/>
      <c r="H109" s="390"/>
      <c r="I109" s="390"/>
      <c r="J109" s="390"/>
      <c r="K109" s="412">
        <f t="shared" si="2"/>
        <v>0</v>
      </c>
    </row>
    <row r="110" spans="1:11" ht="15.75" x14ac:dyDescent="0.25">
      <c r="A110" s="392">
        <v>107</v>
      </c>
      <c r="B110" s="390"/>
      <c r="C110" s="390"/>
      <c r="D110" s="390"/>
      <c r="E110" s="409"/>
      <c r="F110" s="390"/>
      <c r="G110" s="390"/>
      <c r="H110" s="390"/>
      <c r="I110" s="390"/>
      <c r="J110" s="390"/>
      <c r="K110" s="412">
        <f t="shared" si="2"/>
        <v>0</v>
      </c>
    </row>
    <row r="111" spans="1:11" ht="15.75" x14ac:dyDescent="0.25">
      <c r="A111" s="392">
        <v>108</v>
      </c>
      <c r="B111" s="390"/>
      <c r="C111" s="390"/>
      <c r="D111" s="390"/>
      <c r="E111" s="409"/>
      <c r="F111" s="390"/>
      <c r="G111" s="390"/>
      <c r="H111" s="390"/>
      <c r="I111" s="390"/>
      <c r="J111" s="390"/>
      <c r="K111" s="412">
        <f t="shared" si="2"/>
        <v>0</v>
      </c>
    </row>
    <row r="112" spans="1:11" ht="15.75" x14ac:dyDescent="0.25">
      <c r="A112" s="392">
        <v>109</v>
      </c>
      <c r="B112" s="390"/>
      <c r="C112" s="390"/>
      <c r="D112" s="390"/>
      <c r="E112" s="409"/>
      <c r="F112" s="390"/>
      <c r="G112" s="390"/>
      <c r="H112" s="390"/>
      <c r="I112" s="390"/>
      <c r="J112" s="390"/>
      <c r="K112" s="412">
        <f t="shared" si="2"/>
        <v>0</v>
      </c>
    </row>
    <row r="113" spans="1:11" ht="15.75" x14ac:dyDescent="0.25">
      <c r="A113" s="392">
        <v>110</v>
      </c>
      <c r="B113" s="390"/>
      <c r="C113" s="390"/>
      <c r="D113" s="390"/>
      <c r="E113" s="409"/>
      <c r="F113" s="390"/>
      <c r="G113" s="390"/>
      <c r="H113" s="390"/>
      <c r="I113" s="390"/>
      <c r="J113" s="390"/>
      <c r="K113" s="412">
        <f t="shared" si="2"/>
        <v>0</v>
      </c>
    </row>
    <row r="114" spans="1:11" ht="15.75" x14ac:dyDescent="0.25">
      <c r="A114" s="392">
        <v>111</v>
      </c>
      <c r="B114" s="390"/>
      <c r="C114" s="390"/>
      <c r="D114" s="390"/>
      <c r="E114" s="409"/>
      <c r="F114" s="390"/>
      <c r="G114" s="390"/>
      <c r="H114" s="390"/>
      <c r="I114" s="390"/>
      <c r="J114" s="390"/>
      <c r="K114" s="412">
        <f t="shared" si="2"/>
        <v>0</v>
      </c>
    </row>
    <row r="115" spans="1:11" ht="15.75" x14ac:dyDescent="0.25">
      <c r="A115" s="392">
        <v>112</v>
      </c>
      <c r="B115" s="390"/>
      <c r="C115" s="390"/>
      <c r="D115" s="390"/>
      <c r="E115" s="409"/>
      <c r="F115" s="390"/>
      <c r="G115" s="390"/>
      <c r="H115" s="390"/>
      <c r="I115" s="390"/>
      <c r="J115" s="390"/>
      <c r="K115" s="412">
        <f t="shared" si="2"/>
        <v>0</v>
      </c>
    </row>
    <row r="116" spans="1:11" ht="15.75" x14ac:dyDescent="0.25">
      <c r="A116" s="392">
        <v>113</v>
      </c>
      <c r="B116" s="390"/>
      <c r="C116" s="390"/>
      <c r="D116" s="390"/>
      <c r="E116" s="409"/>
      <c r="F116" s="390"/>
      <c r="G116" s="390"/>
      <c r="H116" s="390"/>
      <c r="I116" s="390"/>
      <c r="J116" s="390"/>
      <c r="K116" s="412">
        <f t="shared" si="2"/>
        <v>0</v>
      </c>
    </row>
    <row r="117" spans="1:11" ht="15.75" x14ac:dyDescent="0.25">
      <c r="A117" s="392">
        <v>114</v>
      </c>
      <c r="B117" s="390"/>
      <c r="C117" s="390"/>
      <c r="D117" s="390"/>
      <c r="E117" s="409"/>
      <c r="F117" s="390"/>
      <c r="G117" s="390"/>
      <c r="H117" s="390"/>
      <c r="I117" s="390"/>
      <c r="J117" s="390"/>
      <c r="K117" s="412">
        <f t="shared" si="2"/>
        <v>0</v>
      </c>
    </row>
    <row r="118" spans="1:11" ht="15.75" x14ac:dyDescent="0.25">
      <c r="A118" s="392">
        <v>115</v>
      </c>
      <c r="B118" s="390"/>
      <c r="C118" s="390"/>
      <c r="D118" s="390"/>
      <c r="E118" s="409"/>
      <c r="F118" s="390"/>
      <c r="G118" s="390"/>
      <c r="H118" s="390"/>
      <c r="I118" s="390"/>
      <c r="J118" s="390"/>
      <c r="K118" s="412">
        <f t="shared" si="2"/>
        <v>0</v>
      </c>
    </row>
    <row r="119" spans="1:11" ht="15.75" x14ac:dyDescent="0.25">
      <c r="A119" s="392">
        <v>116</v>
      </c>
      <c r="B119" s="390"/>
      <c r="C119" s="390"/>
      <c r="D119" s="390"/>
      <c r="E119" s="409"/>
      <c r="F119" s="390"/>
      <c r="G119" s="390"/>
      <c r="H119" s="390"/>
      <c r="I119" s="390"/>
      <c r="J119" s="390"/>
      <c r="K119" s="412">
        <f t="shared" si="2"/>
        <v>0</v>
      </c>
    </row>
    <row r="120" spans="1:11" ht="15.75" x14ac:dyDescent="0.25">
      <c r="A120" s="392">
        <v>117</v>
      </c>
      <c r="B120" s="390"/>
      <c r="C120" s="390"/>
      <c r="D120" s="390"/>
      <c r="E120" s="409"/>
      <c r="F120" s="390"/>
      <c r="G120" s="390"/>
      <c r="H120" s="390"/>
      <c r="I120" s="390"/>
      <c r="J120" s="390"/>
      <c r="K120" s="412">
        <f t="shared" si="2"/>
        <v>0</v>
      </c>
    </row>
    <row r="121" spans="1:11" ht="15.75" x14ac:dyDescent="0.25">
      <c r="A121" s="392">
        <v>118</v>
      </c>
      <c r="B121" s="390"/>
      <c r="C121" s="390"/>
      <c r="D121" s="390"/>
      <c r="E121" s="409"/>
      <c r="F121" s="390"/>
      <c r="G121" s="390"/>
      <c r="H121" s="390"/>
      <c r="I121" s="390"/>
      <c r="J121" s="390"/>
      <c r="K121" s="412">
        <f t="shared" si="2"/>
        <v>0</v>
      </c>
    </row>
    <row r="122" spans="1:11" ht="15.75" x14ac:dyDescent="0.25">
      <c r="A122" s="392">
        <v>119</v>
      </c>
      <c r="B122" s="390"/>
      <c r="C122" s="390"/>
      <c r="D122" s="390"/>
      <c r="E122" s="409"/>
      <c r="F122" s="390"/>
      <c r="G122" s="390"/>
      <c r="H122" s="390"/>
      <c r="I122" s="390"/>
      <c r="J122" s="390"/>
      <c r="K122" s="412">
        <f t="shared" si="2"/>
        <v>0</v>
      </c>
    </row>
    <row r="123" spans="1:11" ht="15.75" x14ac:dyDescent="0.25">
      <c r="A123" s="392">
        <v>120</v>
      </c>
      <c r="B123" s="390"/>
      <c r="C123" s="390"/>
      <c r="D123" s="390"/>
      <c r="E123" s="409"/>
      <c r="F123" s="390"/>
      <c r="G123" s="390"/>
      <c r="H123" s="390"/>
      <c r="I123" s="390"/>
      <c r="J123" s="390"/>
      <c r="K123" s="412">
        <f t="shared" si="2"/>
        <v>0</v>
      </c>
    </row>
    <row r="124" spans="1:11" ht="15.75" x14ac:dyDescent="0.25">
      <c r="A124" s="392">
        <v>121</v>
      </c>
      <c r="B124" s="390"/>
      <c r="C124" s="390"/>
      <c r="D124" s="390"/>
      <c r="E124" s="409"/>
      <c r="F124" s="390"/>
      <c r="G124" s="390"/>
      <c r="H124" s="390"/>
      <c r="I124" s="390"/>
      <c r="J124" s="390"/>
      <c r="K124" s="412">
        <f t="shared" si="2"/>
        <v>0</v>
      </c>
    </row>
    <row r="125" spans="1:11" ht="15.75" x14ac:dyDescent="0.25">
      <c r="A125" s="392">
        <v>122</v>
      </c>
      <c r="B125" s="390"/>
      <c r="C125" s="390"/>
      <c r="D125" s="390"/>
      <c r="E125" s="409"/>
      <c r="F125" s="390"/>
      <c r="G125" s="390"/>
      <c r="H125" s="390"/>
      <c r="I125" s="390"/>
      <c r="J125" s="390"/>
      <c r="K125" s="412">
        <f t="shared" si="2"/>
        <v>0</v>
      </c>
    </row>
    <row r="126" spans="1:11" ht="15.75" x14ac:dyDescent="0.25">
      <c r="A126" s="392">
        <v>123</v>
      </c>
      <c r="B126" s="390"/>
      <c r="C126" s="390"/>
      <c r="D126" s="390"/>
      <c r="E126" s="409"/>
      <c r="F126" s="390"/>
      <c r="G126" s="390"/>
      <c r="H126" s="390"/>
      <c r="I126" s="390"/>
      <c r="J126" s="390"/>
      <c r="K126" s="412">
        <f t="shared" si="2"/>
        <v>0</v>
      </c>
    </row>
    <row r="127" spans="1:11" ht="15.75" x14ac:dyDescent="0.25">
      <c r="A127" s="392">
        <v>124</v>
      </c>
      <c r="B127" s="390"/>
      <c r="C127" s="390"/>
      <c r="D127" s="390"/>
      <c r="E127" s="409"/>
      <c r="F127" s="390"/>
      <c r="G127" s="390"/>
      <c r="H127" s="390"/>
      <c r="I127" s="390"/>
      <c r="J127" s="390"/>
      <c r="K127" s="412">
        <f t="shared" si="2"/>
        <v>0</v>
      </c>
    </row>
    <row r="128" spans="1:11" ht="15.75" x14ac:dyDescent="0.25">
      <c r="A128" s="392">
        <v>125</v>
      </c>
      <c r="B128" s="390"/>
      <c r="C128" s="390"/>
      <c r="D128" s="390"/>
      <c r="E128" s="409"/>
      <c r="F128" s="390"/>
      <c r="G128" s="390"/>
      <c r="H128" s="390"/>
      <c r="I128" s="390"/>
      <c r="J128" s="390"/>
      <c r="K128" s="412">
        <f t="shared" si="2"/>
        <v>0</v>
      </c>
    </row>
    <row r="129" spans="1:11" ht="15.75" x14ac:dyDescent="0.25">
      <c r="A129" s="392">
        <v>126</v>
      </c>
      <c r="B129" s="390"/>
      <c r="C129" s="390"/>
      <c r="D129" s="390"/>
      <c r="E129" s="409"/>
      <c r="F129" s="390"/>
      <c r="G129" s="390"/>
      <c r="H129" s="390"/>
      <c r="I129" s="390"/>
      <c r="J129" s="390"/>
      <c r="K129" s="412">
        <f t="shared" si="2"/>
        <v>0</v>
      </c>
    </row>
    <row r="130" spans="1:11" ht="15.75" x14ac:dyDescent="0.25">
      <c r="A130" s="392">
        <v>127</v>
      </c>
      <c r="B130" s="390"/>
      <c r="C130" s="390"/>
      <c r="D130" s="390"/>
      <c r="E130" s="409"/>
      <c r="F130" s="390"/>
      <c r="G130" s="390"/>
      <c r="H130" s="390"/>
      <c r="I130" s="390"/>
      <c r="J130" s="390"/>
      <c r="K130" s="412">
        <f t="shared" si="2"/>
        <v>0</v>
      </c>
    </row>
    <row r="131" spans="1:11" ht="15.75" x14ac:dyDescent="0.25">
      <c r="A131" s="392">
        <v>128</v>
      </c>
      <c r="B131" s="390"/>
      <c r="C131" s="390"/>
      <c r="D131" s="390"/>
      <c r="E131" s="409"/>
      <c r="F131" s="390"/>
      <c r="G131" s="390"/>
      <c r="H131" s="390"/>
      <c r="I131" s="390"/>
      <c r="J131" s="390"/>
      <c r="K131" s="412">
        <f t="shared" si="2"/>
        <v>0</v>
      </c>
    </row>
    <row r="132" spans="1:11" ht="15.75" x14ac:dyDescent="0.25">
      <c r="A132" s="392">
        <v>129</v>
      </c>
      <c r="B132" s="390"/>
      <c r="C132" s="390"/>
      <c r="D132" s="390"/>
      <c r="E132" s="409"/>
      <c r="F132" s="390"/>
      <c r="G132" s="390"/>
      <c r="H132" s="390"/>
      <c r="I132" s="390"/>
      <c r="J132" s="390"/>
      <c r="K132" s="412">
        <f t="shared" ref="K132:K195" si="3">H132+I132+J132</f>
        <v>0</v>
      </c>
    </row>
    <row r="133" spans="1:11" ht="15.75" x14ac:dyDescent="0.25">
      <c r="A133" s="392">
        <v>130</v>
      </c>
      <c r="B133" s="390"/>
      <c r="C133" s="390"/>
      <c r="D133" s="390"/>
      <c r="E133" s="409"/>
      <c r="F133" s="390"/>
      <c r="G133" s="390"/>
      <c r="H133" s="390"/>
      <c r="I133" s="390"/>
      <c r="J133" s="390"/>
      <c r="K133" s="412">
        <f t="shared" si="3"/>
        <v>0</v>
      </c>
    </row>
    <row r="134" spans="1:11" ht="15.75" x14ac:dyDescent="0.25">
      <c r="A134" s="392">
        <v>131</v>
      </c>
      <c r="B134" s="390"/>
      <c r="C134" s="390"/>
      <c r="D134" s="390"/>
      <c r="E134" s="409"/>
      <c r="F134" s="390"/>
      <c r="G134" s="390"/>
      <c r="H134" s="390"/>
      <c r="I134" s="390"/>
      <c r="J134" s="390"/>
      <c r="K134" s="412">
        <f t="shared" si="3"/>
        <v>0</v>
      </c>
    </row>
    <row r="135" spans="1:11" ht="15.75" x14ac:dyDescent="0.25">
      <c r="A135" s="392">
        <v>132</v>
      </c>
      <c r="B135" s="390"/>
      <c r="C135" s="390"/>
      <c r="D135" s="390"/>
      <c r="E135" s="409"/>
      <c r="F135" s="390"/>
      <c r="G135" s="390"/>
      <c r="H135" s="390"/>
      <c r="I135" s="390"/>
      <c r="J135" s="390"/>
      <c r="K135" s="412">
        <f t="shared" si="3"/>
        <v>0</v>
      </c>
    </row>
    <row r="136" spans="1:11" ht="15.75" x14ac:dyDescent="0.25">
      <c r="A136" s="392">
        <v>133</v>
      </c>
      <c r="B136" s="390"/>
      <c r="C136" s="390"/>
      <c r="D136" s="390"/>
      <c r="E136" s="409"/>
      <c r="F136" s="390"/>
      <c r="G136" s="390"/>
      <c r="H136" s="390"/>
      <c r="I136" s="390"/>
      <c r="J136" s="390"/>
      <c r="K136" s="412">
        <f t="shared" si="3"/>
        <v>0</v>
      </c>
    </row>
    <row r="137" spans="1:11" ht="15.75" x14ac:dyDescent="0.25">
      <c r="A137" s="392">
        <v>134</v>
      </c>
      <c r="B137" s="390"/>
      <c r="C137" s="390"/>
      <c r="D137" s="390"/>
      <c r="E137" s="409"/>
      <c r="F137" s="390"/>
      <c r="G137" s="390"/>
      <c r="H137" s="390"/>
      <c r="I137" s="390"/>
      <c r="J137" s="390"/>
      <c r="K137" s="412">
        <f t="shared" si="3"/>
        <v>0</v>
      </c>
    </row>
    <row r="138" spans="1:11" ht="15.75" x14ac:dyDescent="0.25">
      <c r="A138" s="392">
        <v>135</v>
      </c>
      <c r="B138" s="390"/>
      <c r="C138" s="390"/>
      <c r="D138" s="390"/>
      <c r="E138" s="409"/>
      <c r="F138" s="390"/>
      <c r="G138" s="390"/>
      <c r="H138" s="390"/>
      <c r="I138" s="390"/>
      <c r="J138" s="390"/>
      <c r="K138" s="412">
        <f t="shared" si="3"/>
        <v>0</v>
      </c>
    </row>
    <row r="139" spans="1:11" ht="15.75" x14ac:dyDescent="0.25">
      <c r="A139" s="392">
        <v>136</v>
      </c>
      <c r="B139" s="390"/>
      <c r="C139" s="390"/>
      <c r="D139" s="390"/>
      <c r="E139" s="409"/>
      <c r="F139" s="390"/>
      <c r="G139" s="390"/>
      <c r="H139" s="390"/>
      <c r="I139" s="390"/>
      <c r="J139" s="390"/>
      <c r="K139" s="412">
        <f t="shared" si="3"/>
        <v>0</v>
      </c>
    </row>
    <row r="140" spans="1:11" ht="15.75" x14ac:dyDescent="0.25">
      <c r="A140" s="392">
        <v>137</v>
      </c>
      <c r="B140" s="390"/>
      <c r="C140" s="390"/>
      <c r="D140" s="390"/>
      <c r="E140" s="409"/>
      <c r="F140" s="390"/>
      <c r="G140" s="390"/>
      <c r="H140" s="390"/>
      <c r="I140" s="390"/>
      <c r="J140" s="390"/>
      <c r="K140" s="412">
        <f t="shared" si="3"/>
        <v>0</v>
      </c>
    </row>
    <row r="141" spans="1:11" ht="15.75" x14ac:dyDescent="0.25">
      <c r="A141" s="392">
        <v>138</v>
      </c>
      <c r="B141" s="390"/>
      <c r="C141" s="390"/>
      <c r="D141" s="390"/>
      <c r="E141" s="409"/>
      <c r="F141" s="390"/>
      <c r="G141" s="390"/>
      <c r="H141" s="390"/>
      <c r="I141" s="390"/>
      <c r="J141" s="390"/>
      <c r="K141" s="412">
        <f t="shared" si="3"/>
        <v>0</v>
      </c>
    </row>
    <row r="142" spans="1:11" ht="15.75" x14ac:dyDescent="0.25">
      <c r="A142" s="392">
        <v>139</v>
      </c>
      <c r="B142" s="390"/>
      <c r="C142" s="390"/>
      <c r="D142" s="390"/>
      <c r="E142" s="409"/>
      <c r="F142" s="390"/>
      <c r="G142" s="390"/>
      <c r="H142" s="390"/>
      <c r="I142" s="390"/>
      <c r="J142" s="390"/>
      <c r="K142" s="412">
        <f t="shared" si="3"/>
        <v>0</v>
      </c>
    </row>
    <row r="143" spans="1:11" ht="15.75" x14ac:dyDescent="0.25">
      <c r="A143" s="392">
        <v>140</v>
      </c>
      <c r="B143" s="390"/>
      <c r="C143" s="390"/>
      <c r="D143" s="390"/>
      <c r="E143" s="409"/>
      <c r="F143" s="390"/>
      <c r="G143" s="390"/>
      <c r="H143" s="390"/>
      <c r="I143" s="390"/>
      <c r="J143" s="390"/>
      <c r="K143" s="412">
        <f t="shared" si="3"/>
        <v>0</v>
      </c>
    </row>
    <row r="144" spans="1:11" ht="15.75" x14ac:dyDescent="0.25">
      <c r="A144" s="392">
        <v>141</v>
      </c>
      <c r="B144" s="390"/>
      <c r="C144" s="390"/>
      <c r="D144" s="390"/>
      <c r="E144" s="409"/>
      <c r="F144" s="390"/>
      <c r="G144" s="390"/>
      <c r="H144" s="390"/>
      <c r="I144" s="390"/>
      <c r="J144" s="390"/>
      <c r="K144" s="412">
        <f t="shared" si="3"/>
        <v>0</v>
      </c>
    </row>
    <row r="145" spans="1:11" ht="15.75" x14ac:dyDescent="0.25">
      <c r="A145" s="392">
        <v>142</v>
      </c>
      <c r="B145" s="390"/>
      <c r="C145" s="390"/>
      <c r="D145" s="390"/>
      <c r="E145" s="409"/>
      <c r="F145" s="390"/>
      <c r="G145" s="390"/>
      <c r="H145" s="390"/>
      <c r="I145" s="390"/>
      <c r="J145" s="390"/>
      <c r="K145" s="412">
        <f t="shared" si="3"/>
        <v>0</v>
      </c>
    </row>
    <row r="146" spans="1:11" ht="15.75" x14ac:dyDescent="0.25">
      <c r="A146" s="392">
        <v>143</v>
      </c>
      <c r="B146" s="390"/>
      <c r="C146" s="390"/>
      <c r="D146" s="390"/>
      <c r="E146" s="409"/>
      <c r="F146" s="390"/>
      <c r="G146" s="390"/>
      <c r="H146" s="390"/>
      <c r="I146" s="390"/>
      <c r="J146" s="390"/>
      <c r="K146" s="412">
        <f t="shared" si="3"/>
        <v>0</v>
      </c>
    </row>
    <row r="147" spans="1:11" ht="15.75" x14ac:dyDescent="0.25">
      <c r="A147" s="392">
        <v>144</v>
      </c>
      <c r="B147" s="390"/>
      <c r="C147" s="390"/>
      <c r="D147" s="390"/>
      <c r="E147" s="409"/>
      <c r="F147" s="390"/>
      <c r="G147" s="390"/>
      <c r="H147" s="390"/>
      <c r="I147" s="390"/>
      <c r="J147" s="390"/>
      <c r="K147" s="412">
        <f t="shared" si="3"/>
        <v>0</v>
      </c>
    </row>
    <row r="148" spans="1:11" ht="15.75" x14ac:dyDescent="0.25">
      <c r="A148" s="392">
        <v>145</v>
      </c>
      <c r="B148" s="390"/>
      <c r="C148" s="390"/>
      <c r="D148" s="390"/>
      <c r="E148" s="409"/>
      <c r="F148" s="390"/>
      <c r="G148" s="390"/>
      <c r="H148" s="390"/>
      <c r="I148" s="390"/>
      <c r="J148" s="390"/>
      <c r="K148" s="412">
        <f t="shared" si="3"/>
        <v>0</v>
      </c>
    </row>
    <row r="149" spans="1:11" ht="15.75" x14ac:dyDescent="0.25">
      <c r="A149" s="392">
        <v>146</v>
      </c>
      <c r="B149" s="390"/>
      <c r="C149" s="390"/>
      <c r="D149" s="390"/>
      <c r="E149" s="409"/>
      <c r="F149" s="390"/>
      <c r="G149" s="390"/>
      <c r="H149" s="390"/>
      <c r="I149" s="390"/>
      <c r="J149" s="390"/>
      <c r="K149" s="412">
        <f t="shared" si="3"/>
        <v>0</v>
      </c>
    </row>
    <row r="150" spans="1:11" ht="15.75" x14ac:dyDescent="0.25">
      <c r="A150" s="392">
        <v>147</v>
      </c>
      <c r="B150" s="390"/>
      <c r="C150" s="390"/>
      <c r="D150" s="390"/>
      <c r="E150" s="409"/>
      <c r="F150" s="390"/>
      <c r="G150" s="390"/>
      <c r="H150" s="390"/>
      <c r="I150" s="390"/>
      <c r="J150" s="390"/>
      <c r="K150" s="412">
        <f t="shared" si="3"/>
        <v>0</v>
      </c>
    </row>
    <row r="151" spans="1:11" ht="15.75" x14ac:dyDescent="0.25">
      <c r="A151" s="392">
        <v>148</v>
      </c>
      <c r="B151" s="390"/>
      <c r="C151" s="390"/>
      <c r="D151" s="390"/>
      <c r="E151" s="409"/>
      <c r="F151" s="390"/>
      <c r="G151" s="390"/>
      <c r="H151" s="390"/>
      <c r="I151" s="390"/>
      <c r="J151" s="390"/>
      <c r="K151" s="412">
        <f t="shared" si="3"/>
        <v>0</v>
      </c>
    </row>
    <row r="152" spans="1:11" ht="15.75" x14ac:dyDescent="0.25">
      <c r="A152" s="392">
        <v>149</v>
      </c>
      <c r="B152" s="390"/>
      <c r="C152" s="390"/>
      <c r="D152" s="390"/>
      <c r="E152" s="409"/>
      <c r="F152" s="390"/>
      <c r="G152" s="390"/>
      <c r="H152" s="390"/>
      <c r="I152" s="390"/>
      <c r="J152" s="390"/>
      <c r="K152" s="412">
        <f t="shared" si="3"/>
        <v>0</v>
      </c>
    </row>
    <row r="153" spans="1:11" ht="15.75" x14ac:dyDescent="0.25">
      <c r="A153" s="392">
        <v>150</v>
      </c>
      <c r="B153" s="390"/>
      <c r="C153" s="390"/>
      <c r="D153" s="390"/>
      <c r="E153" s="409"/>
      <c r="F153" s="390"/>
      <c r="G153" s="390"/>
      <c r="H153" s="390"/>
      <c r="I153" s="390"/>
      <c r="J153" s="390"/>
      <c r="K153" s="412">
        <f t="shared" si="3"/>
        <v>0</v>
      </c>
    </row>
    <row r="154" spans="1:11" ht="15.75" x14ac:dyDescent="0.25">
      <c r="A154" s="392">
        <v>151</v>
      </c>
      <c r="B154" s="390"/>
      <c r="C154" s="390"/>
      <c r="D154" s="390"/>
      <c r="E154" s="409"/>
      <c r="F154" s="390"/>
      <c r="G154" s="390"/>
      <c r="H154" s="390"/>
      <c r="I154" s="390"/>
      <c r="J154" s="390"/>
      <c r="K154" s="412">
        <f t="shared" si="3"/>
        <v>0</v>
      </c>
    </row>
    <row r="155" spans="1:11" ht="15.75" x14ac:dyDescent="0.25">
      <c r="A155" s="392">
        <v>152</v>
      </c>
      <c r="B155" s="390"/>
      <c r="C155" s="390"/>
      <c r="D155" s="390"/>
      <c r="E155" s="409"/>
      <c r="F155" s="390"/>
      <c r="G155" s="390"/>
      <c r="H155" s="390"/>
      <c r="I155" s="390"/>
      <c r="J155" s="390"/>
      <c r="K155" s="412">
        <f t="shared" si="3"/>
        <v>0</v>
      </c>
    </row>
    <row r="156" spans="1:11" ht="15.75" x14ac:dyDescent="0.25">
      <c r="A156" s="392">
        <v>153</v>
      </c>
      <c r="B156" s="390"/>
      <c r="C156" s="390"/>
      <c r="D156" s="390"/>
      <c r="E156" s="409"/>
      <c r="F156" s="390"/>
      <c r="G156" s="390"/>
      <c r="H156" s="390"/>
      <c r="I156" s="390"/>
      <c r="J156" s="390"/>
      <c r="K156" s="412">
        <f t="shared" si="3"/>
        <v>0</v>
      </c>
    </row>
    <row r="157" spans="1:11" ht="15.75" x14ac:dyDescent="0.25">
      <c r="A157" s="392">
        <v>154</v>
      </c>
      <c r="B157" s="390"/>
      <c r="C157" s="390"/>
      <c r="D157" s="390"/>
      <c r="E157" s="409"/>
      <c r="F157" s="390"/>
      <c r="G157" s="390"/>
      <c r="H157" s="390"/>
      <c r="I157" s="390"/>
      <c r="J157" s="390"/>
      <c r="K157" s="412">
        <f t="shared" si="3"/>
        <v>0</v>
      </c>
    </row>
    <row r="158" spans="1:11" ht="15.75" x14ac:dyDescent="0.25">
      <c r="A158" s="392">
        <v>155</v>
      </c>
      <c r="B158" s="390"/>
      <c r="C158" s="390"/>
      <c r="D158" s="390"/>
      <c r="E158" s="409"/>
      <c r="F158" s="390"/>
      <c r="G158" s="390"/>
      <c r="H158" s="390"/>
      <c r="I158" s="390"/>
      <c r="J158" s="390"/>
      <c r="K158" s="412">
        <f t="shared" si="3"/>
        <v>0</v>
      </c>
    </row>
    <row r="159" spans="1:11" ht="15.75" x14ac:dyDescent="0.25">
      <c r="A159" s="392">
        <v>156</v>
      </c>
      <c r="B159" s="390"/>
      <c r="C159" s="390"/>
      <c r="D159" s="390"/>
      <c r="E159" s="409"/>
      <c r="F159" s="390"/>
      <c r="G159" s="390"/>
      <c r="H159" s="390"/>
      <c r="I159" s="390"/>
      <c r="J159" s="390"/>
      <c r="K159" s="412">
        <f t="shared" si="3"/>
        <v>0</v>
      </c>
    </row>
    <row r="160" spans="1:11" ht="15.75" x14ac:dyDescent="0.25">
      <c r="A160" s="392">
        <v>157</v>
      </c>
      <c r="B160" s="390"/>
      <c r="C160" s="390"/>
      <c r="D160" s="390"/>
      <c r="E160" s="409"/>
      <c r="F160" s="390"/>
      <c r="G160" s="390"/>
      <c r="H160" s="390"/>
      <c r="I160" s="390"/>
      <c r="J160" s="390"/>
      <c r="K160" s="412">
        <f t="shared" si="3"/>
        <v>0</v>
      </c>
    </row>
    <row r="161" spans="1:11" ht="15.75" x14ac:dyDescent="0.25">
      <c r="A161" s="392">
        <v>158</v>
      </c>
      <c r="B161" s="390"/>
      <c r="C161" s="390"/>
      <c r="D161" s="390"/>
      <c r="E161" s="409"/>
      <c r="F161" s="390"/>
      <c r="G161" s="390"/>
      <c r="H161" s="390"/>
      <c r="I161" s="390"/>
      <c r="J161" s="390"/>
      <c r="K161" s="412">
        <f t="shared" si="3"/>
        <v>0</v>
      </c>
    </row>
    <row r="162" spans="1:11" ht="15.75" x14ac:dyDescent="0.25">
      <c r="A162" s="392">
        <v>159</v>
      </c>
      <c r="B162" s="390"/>
      <c r="C162" s="390"/>
      <c r="D162" s="390"/>
      <c r="E162" s="409"/>
      <c r="F162" s="390"/>
      <c r="G162" s="390"/>
      <c r="H162" s="390"/>
      <c r="I162" s="390"/>
      <c r="J162" s="390"/>
      <c r="K162" s="412">
        <f t="shared" si="3"/>
        <v>0</v>
      </c>
    </row>
    <row r="163" spans="1:11" ht="15.75" x14ac:dyDescent="0.25">
      <c r="A163" s="392">
        <v>160</v>
      </c>
      <c r="B163" s="390"/>
      <c r="C163" s="390"/>
      <c r="D163" s="390"/>
      <c r="E163" s="409"/>
      <c r="F163" s="390"/>
      <c r="G163" s="390"/>
      <c r="H163" s="390"/>
      <c r="I163" s="390"/>
      <c r="J163" s="390"/>
      <c r="K163" s="412">
        <f t="shared" si="3"/>
        <v>0</v>
      </c>
    </row>
    <row r="164" spans="1:11" ht="15.75" x14ac:dyDescent="0.25">
      <c r="A164" s="392">
        <v>161</v>
      </c>
      <c r="B164" s="390"/>
      <c r="C164" s="390"/>
      <c r="D164" s="390"/>
      <c r="E164" s="409"/>
      <c r="F164" s="390"/>
      <c r="G164" s="390"/>
      <c r="H164" s="390"/>
      <c r="I164" s="390"/>
      <c r="J164" s="390"/>
      <c r="K164" s="412">
        <f t="shared" si="3"/>
        <v>0</v>
      </c>
    </row>
    <row r="165" spans="1:11" ht="15.75" x14ac:dyDescent="0.25">
      <c r="A165" s="392">
        <v>162</v>
      </c>
      <c r="B165" s="390"/>
      <c r="C165" s="390"/>
      <c r="D165" s="390"/>
      <c r="E165" s="409"/>
      <c r="F165" s="390"/>
      <c r="G165" s="390"/>
      <c r="H165" s="390"/>
      <c r="I165" s="390"/>
      <c r="J165" s="390"/>
      <c r="K165" s="412">
        <f t="shared" si="3"/>
        <v>0</v>
      </c>
    </row>
    <row r="166" spans="1:11" ht="15.75" x14ac:dyDescent="0.25">
      <c r="A166" s="392">
        <v>163</v>
      </c>
      <c r="B166" s="390"/>
      <c r="C166" s="390"/>
      <c r="D166" s="390"/>
      <c r="E166" s="409"/>
      <c r="F166" s="390"/>
      <c r="G166" s="390"/>
      <c r="H166" s="390"/>
      <c r="I166" s="390"/>
      <c r="J166" s="390"/>
      <c r="K166" s="412">
        <f t="shared" si="3"/>
        <v>0</v>
      </c>
    </row>
    <row r="167" spans="1:11" ht="15.75" x14ac:dyDescent="0.25">
      <c r="A167" s="392">
        <v>164</v>
      </c>
      <c r="B167" s="390"/>
      <c r="C167" s="390"/>
      <c r="D167" s="390"/>
      <c r="E167" s="409"/>
      <c r="F167" s="390"/>
      <c r="G167" s="390"/>
      <c r="H167" s="390"/>
      <c r="I167" s="390"/>
      <c r="J167" s="390"/>
      <c r="K167" s="412">
        <f t="shared" si="3"/>
        <v>0</v>
      </c>
    </row>
    <row r="168" spans="1:11" ht="15.75" x14ac:dyDescent="0.25">
      <c r="A168" s="392">
        <v>165</v>
      </c>
      <c r="B168" s="390"/>
      <c r="C168" s="390"/>
      <c r="D168" s="390"/>
      <c r="E168" s="409"/>
      <c r="F168" s="390"/>
      <c r="G168" s="390"/>
      <c r="H168" s="390"/>
      <c r="I168" s="390"/>
      <c r="J168" s="390"/>
      <c r="K168" s="412">
        <f t="shared" si="3"/>
        <v>0</v>
      </c>
    </row>
    <row r="169" spans="1:11" ht="15.75" x14ac:dyDescent="0.25">
      <c r="A169" s="392">
        <v>166</v>
      </c>
      <c r="B169" s="390"/>
      <c r="C169" s="390"/>
      <c r="D169" s="390"/>
      <c r="E169" s="409"/>
      <c r="F169" s="390"/>
      <c r="G169" s="390"/>
      <c r="H169" s="390"/>
      <c r="I169" s="390"/>
      <c r="J169" s="390"/>
      <c r="K169" s="412">
        <f t="shared" si="3"/>
        <v>0</v>
      </c>
    </row>
    <row r="170" spans="1:11" ht="15.75" x14ac:dyDescent="0.25">
      <c r="A170" s="392">
        <v>167</v>
      </c>
      <c r="B170" s="390"/>
      <c r="C170" s="390"/>
      <c r="D170" s="390"/>
      <c r="E170" s="409"/>
      <c r="F170" s="390"/>
      <c r="G170" s="390"/>
      <c r="H170" s="390"/>
      <c r="I170" s="390"/>
      <c r="J170" s="390"/>
      <c r="K170" s="412">
        <f t="shared" si="3"/>
        <v>0</v>
      </c>
    </row>
    <row r="171" spans="1:11" ht="15.75" x14ac:dyDescent="0.25">
      <c r="A171" s="392">
        <v>168</v>
      </c>
      <c r="B171" s="390"/>
      <c r="C171" s="390"/>
      <c r="D171" s="390"/>
      <c r="E171" s="409"/>
      <c r="F171" s="390"/>
      <c r="G171" s="390"/>
      <c r="H171" s="390"/>
      <c r="I171" s="390"/>
      <c r="J171" s="390"/>
      <c r="K171" s="412">
        <f t="shared" si="3"/>
        <v>0</v>
      </c>
    </row>
    <row r="172" spans="1:11" ht="15.75" x14ac:dyDescent="0.25">
      <c r="A172" s="392">
        <v>169</v>
      </c>
      <c r="B172" s="390"/>
      <c r="C172" s="390"/>
      <c r="D172" s="390"/>
      <c r="E172" s="409"/>
      <c r="F172" s="390"/>
      <c r="G172" s="390"/>
      <c r="H172" s="390"/>
      <c r="I172" s="390"/>
      <c r="J172" s="390"/>
      <c r="K172" s="412">
        <f t="shared" si="3"/>
        <v>0</v>
      </c>
    </row>
    <row r="173" spans="1:11" ht="15.75" x14ac:dyDescent="0.25">
      <c r="A173" s="392">
        <v>170</v>
      </c>
      <c r="B173" s="390"/>
      <c r="C173" s="390"/>
      <c r="D173" s="390"/>
      <c r="E173" s="409"/>
      <c r="F173" s="390"/>
      <c r="G173" s="390"/>
      <c r="H173" s="390"/>
      <c r="I173" s="390"/>
      <c r="J173" s="390"/>
      <c r="K173" s="412">
        <f t="shared" si="3"/>
        <v>0</v>
      </c>
    </row>
    <row r="174" spans="1:11" ht="15.75" x14ac:dyDescent="0.25">
      <c r="A174" s="392">
        <v>171</v>
      </c>
      <c r="B174" s="390"/>
      <c r="C174" s="390"/>
      <c r="D174" s="390"/>
      <c r="E174" s="409"/>
      <c r="F174" s="390"/>
      <c r="G174" s="390"/>
      <c r="H174" s="390"/>
      <c r="I174" s="390"/>
      <c r="J174" s="390"/>
      <c r="K174" s="412">
        <f t="shared" si="3"/>
        <v>0</v>
      </c>
    </row>
    <row r="175" spans="1:11" ht="15.75" x14ac:dyDescent="0.25">
      <c r="A175" s="392">
        <v>172</v>
      </c>
      <c r="B175" s="390"/>
      <c r="C175" s="390"/>
      <c r="D175" s="390"/>
      <c r="E175" s="409"/>
      <c r="F175" s="390"/>
      <c r="G175" s="390"/>
      <c r="H175" s="390"/>
      <c r="I175" s="390"/>
      <c r="J175" s="390"/>
      <c r="K175" s="412">
        <f t="shared" si="3"/>
        <v>0</v>
      </c>
    </row>
    <row r="176" spans="1:11" ht="15.75" x14ac:dyDescent="0.25">
      <c r="A176" s="392">
        <v>173</v>
      </c>
      <c r="B176" s="390"/>
      <c r="C176" s="390"/>
      <c r="D176" s="390"/>
      <c r="E176" s="409"/>
      <c r="F176" s="390"/>
      <c r="G176" s="390"/>
      <c r="H176" s="390"/>
      <c r="I176" s="390"/>
      <c r="J176" s="390"/>
      <c r="K176" s="412">
        <f t="shared" si="3"/>
        <v>0</v>
      </c>
    </row>
    <row r="177" spans="1:11" ht="15.75" x14ac:dyDescent="0.25">
      <c r="A177" s="392">
        <v>174</v>
      </c>
      <c r="B177" s="390"/>
      <c r="C177" s="390"/>
      <c r="D177" s="390"/>
      <c r="E177" s="409"/>
      <c r="F177" s="390"/>
      <c r="G177" s="390"/>
      <c r="H177" s="390"/>
      <c r="I177" s="390"/>
      <c r="J177" s="390"/>
      <c r="K177" s="412">
        <f t="shared" si="3"/>
        <v>0</v>
      </c>
    </row>
    <row r="178" spans="1:11" ht="15.75" x14ac:dyDescent="0.25">
      <c r="A178" s="392">
        <v>175</v>
      </c>
      <c r="B178" s="390"/>
      <c r="C178" s="390"/>
      <c r="D178" s="390"/>
      <c r="E178" s="409"/>
      <c r="F178" s="390"/>
      <c r="G178" s="390"/>
      <c r="H178" s="390"/>
      <c r="I178" s="390"/>
      <c r="J178" s="390"/>
      <c r="K178" s="412">
        <f t="shared" si="3"/>
        <v>0</v>
      </c>
    </row>
    <row r="179" spans="1:11" ht="15.75" x14ac:dyDescent="0.25">
      <c r="A179" s="392">
        <v>176</v>
      </c>
      <c r="B179" s="390"/>
      <c r="C179" s="390"/>
      <c r="D179" s="390"/>
      <c r="E179" s="409"/>
      <c r="F179" s="390"/>
      <c r="G179" s="390"/>
      <c r="H179" s="390"/>
      <c r="I179" s="390"/>
      <c r="J179" s="390"/>
      <c r="K179" s="412">
        <f t="shared" si="3"/>
        <v>0</v>
      </c>
    </row>
    <row r="180" spans="1:11" ht="15.75" x14ac:dyDescent="0.25">
      <c r="A180" s="392">
        <v>177</v>
      </c>
      <c r="B180" s="390"/>
      <c r="C180" s="390"/>
      <c r="D180" s="390"/>
      <c r="E180" s="409"/>
      <c r="F180" s="390"/>
      <c r="G180" s="390"/>
      <c r="H180" s="390"/>
      <c r="I180" s="390"/>
      <c r="J180" s="390"/>
      <c r="K180" s="412">
        <f t="shared" si="3"/>
        <v>0</v>
      </c>
    </row>
    <row r="181" spans="1:11" ht="15.75" x14ac:dyDescent="0.25">
      <c r="A181" s="392">
        <v>178</v>
      </c>
      <c r="B181" s="390"/>
      <c r="C181" s="390"/>
      <c r="D181" s="390"/>
      <c r="E181" s="409"/>
      <c r="F181" s="390"/>
      <c r="G181" s="390"/>
      <c r="H181" s="390"/>
      <c r="I181" s="390"/>
      <c r="J181" s="390"/>
      <c r="K181" s="412">
        <f t="shared" si="3"/>
        <v>0</v>
      </c>
    </row>
    <row r="182" spans="1:11" ht="15.75" x14ac:dyDescent="0.25">
      <c r="A182" s="392">
        <v>179</v>
      </c>
      <c r="B182" s="390"/>
      <c r="C182" s="390"/>
      <c r="D182" s="390"/>
      <c r="E182" s="409"/>
      <c r="F182" s="390"/>
      <c r="G182" s="390"/>
      <c r="H182" s="390"/>
      <c r="I182" s="390"/>
      <c r="J182" s="390"/>
      <c r="K182" s="412">
        <f t="shared" si="3"/>
        <v>0</v>
      </c>
    </row>
    <row r="183" spans="1:11" ht="15.75" x14ac:dyDescent="0.25">
      <c r="A183" s="392">
        <v>180</v>
      </c>
      <c r="B183" s="390"/>
      <c r="C183" s="390"/>
      <c r="D183" s="390"/>
      <c r="E183" s="409"/>
      <c r="F183" s="390"/>
      <c r="G183" s="390"/>
      <c r="H183" s="390"/>
      <c r="I183" s="390"/>
      <c r="J183" s="390"/>
      <c r="K183" s="412">
        <f t="shared" si="3"/>
        <v>0</v>
      </c>
    </row>
    <row r="184" spans="1:11" ht="15.75" x14ac:dyDescent="0.25">
      <c r="A184" s="392">
        <v>181</v>
      </c>
      <c r="B184" s="390"/>
      <c r="C184" s="390"/>
      <c r="D184" s="390"/>
      <c r="E184" s="409"/>
      <c r="F184" s="390"/>
      <c r="G184" s="390"/>
      <c r="H184" s="390"/>
      <c r="I184" s="390"/>
      <c r="J184" s="390"/>
      <c r="K184" s="412">
        <f t="shared" si="3"/>
        <v>0</v>
      </c>
    </row>
    <row r="185" spans="1:11" ht="15.75" x14ac:dyDescent="0.25">
      <c r="A185" s="392">
        <v>182</v>
      </c>
      <c r="B185" s="390"/>
      <c r="C185" s="390"/>
      <c r="D185" s="390"/>
      <c r="E185" s="409"/>
      <c r="F185" s="390"/>
      <c r="G185" s="390"/>
      <c r="H185" s="390"/>
      <c r="I185" s="390"/>
      <c r="J185" s="390"/>
      <c r="K185" s="412">
        <f t="shared" si="3"/>
        <v>0</v>
      </c>
    </row>
    <row r="186" spans="1:11" ht="15.75" x14ac:dyDescent="0.25">
      <c r="A186" s="392">
        <v>183</v>
      </c>
      <c r="B186" s="390"/>
      <c r="C186" s="390"/>
      <c r="D186" s="390"/>
      <c r="E186" s="409"/>
      <c r="F186" s="390"/>
      <c r="G186" s="390"/>
      <c r="H186" s="390"/>
      <c r="I186" s="390"/>
      <c r="J186" s="390"/>
      <c r="K186" s="412">
        <f t="shared" si="3"/>
        <v>0</v>
      </c>
    </row>
    <row r="187" spans="1:11" ht="15.75" x14ac:dyDescent="0.25">
      <c r="A187" s="392">
        <v>184</v>
      </c>
      <c r="B187" s="390"/>
      <c r="C187" s="390"/>
      <c r="D187" s="390"/>
      <c r="E187" s="409"/>
      <c r="F187" s="390"/>
      <c r="G187" s="390"/>
      <c r="H187" s="390"/>
      <c r="I187" s="390"/>
      <c r="J187" s="390"/>
      <c r="K187" s="412">
        <f t="shared" si="3"/>
        <v>0</v>
      </c>
    </row>
    <row r="188" spans="1:11" ht="15.75" x14ac:dyDescent="0.25">
      <c r="A188" s="392">
        <v>185</v>
      </c>
      <c r="B188" s="390"/>
      <c r="C188" s="390"/>
      <c r="D188" s="390"/>
      <c r="E188" s="409"/>
      <c r="F188" s="390"/>
      <c r="G188" s="390"/>
      <c r="H188" s="390"/>
      <c r="I188" s="390"/>
      <c r="J188" s="390"/>
      <c r="K188" s="412">
        <f t="shared" si="3"/>
        <v>0</v>
      </c>
    </row>
    <row r="189" spans="1:11" ht="15.75" x14ac:dyDescent="0.25">
      <c r="A189" s="392">
        <v>186</v>
      </c>
      <c r="B189" s="390"/>
      <c r="C189" s="390"/>
      <c r="D189" s="390"/>
      <c r="E189" s="409"/>
      <c r="F189" s="390"/>
      <c r="G189" s="390"/>
      <c r="H189" s="390"/>
      <c r="I189" s="390"/>
      <c r="J189" s="390"/>
      <c r="K189" s="412">
        <f t="shared" si="3"/>
        <v>0</v>
      </c>
    </row>
    <row r="190" spans="1:11" ht="15.75" x14ac:dyDescent="0.25">
      <c r="A190" s="392">
        <v>187</v>
      </c>
      <c r="B190" s="390"/>
      <c r="C190" s="390"/>
      <c r="D190" s="390"/>
      <c r="E190" s="409"/>
      <c r="F190" s="390"/>
      <c r="G190" s="390"/>
      <c r="H190" s="390"/>
      <c r="I190" s="390"/>
      <c r="J190" s="390"/>
      <c r="K190" s="412">
        <f t="shared" si="3"/>
        <v>0</v>
      </c>
    </row>
    <row r="191" spans="1:11" ht="15.75" x14ac:dyDescent="0.25">
      <c r="A191" s="392">
        <v>188</v>
      </c>
      <c r="B191" s="390"/>
      <c r="C191" s="390"/>
      <c r="D191" s="390"/>
      <c r="E191" s="409"/>
      <c r="F191" s="390"/>
      <c r="G191" s="390"/>
      <c r="H191" s="390"/>
      <c r="I191" s="390"/>
      <c r="J191" s="390"/>
      <c r="K191" s="412">
        <f t="shared" si="3"/>
        <v>0</v>
      </c>
    </row>
    <row r="192" spans="1:11" ht="15.75" x14ac:dyDescent="0.25">
      <c r="A192" s="392">
        <v>189</v>
      </c>
      <c r="B192" s="390"/>
      <c r="C192" s="390"/>
      <c r="D192" s="390"/>
      <c r="E192" s="409"/>
      <c r="F192" s="390"/>
      <c r="G192" s="390"/>
      <c r="H192" s="390"/>
      <c r="I192" s="390"/>
      <c r="J192" s="390"/>
      <c r="K192" s="412">
        <f t="shared" si="3"/>
        <v>0</v>
      </c>
    </row>
    <row r="193" spans="1:11" ht="15.75" x14ac:dyDescent="0.25">
      <c r="A193" s="392">
        <v>190</v>
      </c>
      <c r="B193" s="390"/>
      <c r="C193" s="390"/>
      <c r="D193" s="390"/>
      <c r="E193" s="409"/>
      <c r="F193" s="390"/>
      <c r="G193" s="390"/>
      <c r="H193" s="390"/>
      <c r="I193" s="390"/>
      <c r="J193" s="390"/>
      <c r="K193" s="412">
        <f t="shared" si="3"/>
        <v>0</v>
      </c>
    </row>
    <row r="194" spans="1:11" ht="15.75" x14ac:dyDescent="0.25">
      <c r="A194" s="392">
        <v>191</v>
      </c>
      <c r="B194" s="390"/>
      <c r="C194" s="390"/>
      <c r="D194" s="390"/>
      <c r="E194" s="409"/>
      <c r="F194" s="390"/>
      <c r="G194" s="390"/>
      <c r="H194" s="390"/>
      <c r="I194" s="390"/>
      <c r="J194" s="390"/>
      <c r="K194" s="412">
        <f t="shared" si="3"/>
        <v>0</v>
      </c>
    </row>
    <row r="195" spans="1:11" ht="15.75" x14ac:dyDescent="0.25">
      <c r="A195" s="392">
        <v>192</v>
      </c>
      <c r="B195" s="390"/>
      <c r="C195" s="390"/>
      <c r="D195" s="390"/>
      <c r="E195" s="409"/>
      <c r="F195" s="390"/>
      <c r="G195" s="390"/>
      <c r="H195" s="390"/>
      <c r="I195" s="390"/>
      <c r="J195" s="390"/>
      <c r="K195" s="412">
        <f t="shared" si="3"/>
        <v>0</v>
      </c>
    </row>
    <row r="196" spans="1:11" ht="15.75" x14ac:dyDescent="0.25">
      <c r="A196" s="392">
        <v>193</v>
      </c>
      <c r="B196" s="390"/>
      <c r="C196" s="390"/>
      <c r="D196" s="390"/>
      <c r="E196" s="409"/>
      <c r="F196" s="390"/>
      <c r="G196" s="390"/>
      <c r="H196" s="390"/>
      <c r="I196" s="390"/>
      <c r="J196" s="390"/>
      <c r="K196" s="412">
        <f t="shared" ref="K196:K259" si="4">H196+I196+J196</f>
        <v>0</v>
      </c>
    </row>
    <row r="197" spans="1:11" ht="15.75" x14ac:dyDescent="0.25">
      <c r="A197" s="392">
        <v>194</v>
      </c>
      <c r="B197" s="390"/>
      <c r="C197" s="390"/>
      <c r="D197" s="390"/>
      <c r="E197" s="409"/>
      <c r="F197" s="390"/>
      <c r="G197" s="390"/>
      <c r="H197" s="390"/>
      <c r="I197" s="390"/>
      <c r="J197" s="390"/>
      <c r="K197" s="412">
        <f t="shared" si="4"/>
        <v>0</v>
      </c>
    </row>
    <row r="198" spans="1:11" ht="15.75" x14ac:dyDescent="0.25">
      <c r="A198" s="392">
        <v>195</v>
      </c>
      <c r="B198" s="390"/>
      <c r="C198" s="390"/>
      <c r="D198" s="390"/>
      <c r="E198" s="409"/>
      <c r="F198" s="390"/>
      <c r="G198" s="390"/>
      <c r="H198" s="390"/>
      <c r="I198" s="390"/>
      <c r="J198" s="390"/>
      <c r="K198" s="412">
        <f t="shared" si="4"/>
        <v>0</v>
      </c>
    </row>
    <row r="199" spans="1:11" ht="15.75" x14ac:dyDescent="0.25">
      <c r="A199" s="392">
        <v>196</v>
      </c>
      <c r="B199" s="390"/>
      <c r="C199" s="390"/>
      <c r="D199" s="390"/>
      <c r="E199" s="409"/>
      <c r="F199" s="390"/>
      <c r="G199" s="390"/>
      <c r="H199" s="390"/>
      <c r="I199" s="390"/>
      <c r="J199" s="390"/>
      <c r="K199" s="412">
        <f t="shared" si="4"/>
        <v>0</v>
      </c>
    </row>
    <row r="200" spans="1:11" ht="15.75" x14ac:dyDescent="0.25">
      <c r="A200" s="392">
        <v>197</v>
      </c>
      <c r="B200" s="390"/>
      <c r="C200" s="390"/>
      <c r="D200" s="390"/>
      <c r="E200" s="409"/>
      <c r="F200" s="390"/>
      <c r="G200" s="390"/>
      <c r="H200" s="390"/>
      <c r="I200" s="390"/>
      <c r="J200" s="390"/>
      <c r="K200" s="412">
        <f t="shared" si="4"/>
        <v>0</v>
      </c>
    </row>
    <row r="201" spans="1:11" ht="15.75" x14ac:dyDescent="0.25">
      <c r="A201" s="392">
        <v>198</v>
      </c>
      <c r="B201" s="390"/>
      <c r="C201" s="390"/>
      <c r="D201" s="390"/>
      <c r="E201" s="409"/>
      <c r="F201" s="390"/>
      <c r="G201" s="390"/>
      <c r="H201" s="390"/>
      <c r="I201" s="390"/>
      <c r="J201" s="390"/>
      <c r="K201" s="412">
        <f t="shared" si="4"/>
        <v>0</v>
      </c>
    </row>
    <row r="202" spans="1:11" ht="15.75" x14ac:dyDescent="0.25">
      <c r="A202" s="392">
        <v>199</v>
      </c>
      <c r="B202" s="390"/>
      <c r="C202" s="390"/>
      <c r="D202" s="390"/>
      <c r="E202" s="409"/>
      <c r="F202" s="390"/>
      <c r="G202" s="390"/>
      <c r="H202" s="390"/>
      <c r="I202" s="390"/>
      <c r="J202" s="390"/>
      <c r="K202" s="412">
        <f t="shared" si="4"/>
        <v>0</v>
      </c>
    </row>
    <row r="203" spans="1:11" ht="15.75" x14ac:dyDescent="0.25">
      <c r="A203" s="392">
        <v>200</v>
      </c>
      <c r="B203" s="390"/>
      <c r="C203" s="390"/>
      <c r="D203" s="390"/>
      <c r="E203" s="409"/>
      <c r="F203" s="390"/>
      <c r="G203" s="390"/>
      <c r="H203" s="390"/>
      <c r="I203" s="390"/>
      <c r="J203" s="390"/>
      <c r="K203" s="412">
        <f t="shared" si="4"/>
        <v>0</v>
      </c>
    </row>
    <row r="204" spans="1:11" ht="15.75" x14ac:dyDescent="0.25">
      <c r="A204" s="392">
        <v>201</v>
      </c>
      <c r="B204" s="390"/>
      <c r="C204" s="390"/>
      <c r="D204" s="390"/>
      <c r="E204" s="409"/>
      <c r="F204" s="390"/>
      <c r="G204" s="390"/>
      <c r="H204" s="390"/>
      <c r="I204" s="390"/>
      <c r="J204" s="390"/>
      <c r="K204" s="412">
        <f t="shared" si="4"/>
        <v>0</v>
      </c>
    </row>
    <row r="205" spans="1:11" ht="15.75" x14ac:dyDescent="0.25">
      <c r="A205" s="392">
        <v>202</v>
      </c>
      <c r="B205" s="390"/>
      <c r="C205" s="390"/>
      <c r="D205" s="390"/>
      <c r="E205" s="409"/>
      <c r="F205" s="390"/>
      <c r="G205" s="390"/>
      <c r="H205" s="390"/>
      <c r="I205" s="390"/>
      <c r="J205" s="390"/>
      <c r="K205" s="412">
        <f t="shared" si="4"/>
        <v>0</v>
      </c>
    </row>
    <row r="206" spans="1:11" ht="15.75" x14ac:dyDescent="0.25">
      <c r="A206" s="392">
        <v>203</v>
      </c>
      <c r="B206" s="390"/>
      <c r="C206" s="390"/>
      <c r="D206" s="390"/>
      <c r="E206" s="409"/>
      <c r="F206" s="390"/>
      <c r="G206" s="390"/>
      <c r="H206" s="390"/>
      <c r="I206" s="390"/>
      <c r="J206" s="390"/>
      <c r="K206" s="412">
        <f t="shared" si="4"/>
        <v>0</v>
      </c>
    </row>
    <row r="207" spans="1:11" ht="15.75" x14ac:dyDescent="0.25">
      <c r="A207" s="392">
        <v>204</v>
      </c>
      <c r="B207" s="390"/>
      <c r="C207" s="390"/>
      <c r="D207" s="390"/>
      <c r="E207" s="409"/>
      <c r="F207" s="390"/>
      <c r="G207" s="390"/>
      <c r="H207" s="390"/>
      <c r="I207" s="390"/>
      <c r="J207" s="390"/>
      <c r="K207" s="412">
        <f t="shared" si="4"/>
        <v>0</v>
      </c>
    </row>
    <row r="208" spans="1:11" ht="15.75" x14ac:dyDescent="0.25">
      <c r="A208" s="392">
        <v>205</v>
      </c>
      <c r="B208" s="390"/>
      <c r="C208" s="390"/>
      <c r="D208" s="390"/>
      <c r="E208" s="409"/>
      <c r="F208" s="390"/>
      <c r="G208" s="390"/>
      <c r="H208" s="390"/>
      <c r="I208" s="390"/>
      <c r="J208" s="390"/>
      <c r="K208" s="412">
        <f t="shared" si="4"/>
        <v>0</v>
      </c>
    </row>
    <row r="209" spans="1:11" ht="15.75" x14ac:dyDescent="0.25">
      <c r="A209" s="392">
        <v>206</v>
      </c>
      <c r="B209" s="390"/>
      <c r="C209" s="390"/>
      <c r="D209" s="390"/>
      <c r="E209" s="409"/>
      <c r="F209" s="390"/>
      <c r="G209" s="390"/>
      <c r="H209" s="390"/>
      <c r="I209" s="390"/>
      <c r="J209" s="390"/>
      <c r="K209" s="412">
        <f t="shared" si="4"/>
        <v>0</v>
      </c>
    </row>
    <row r="210" spans="1:11" ht="15.75" x14ac:dyDescent="0.25">
      <c r="A210" s="392">
        <v>207</v>
      </c>
      <c r="B210" s="390"/>
      <c r="C210" s="390"/>
      <c r="D210" s="390"/>
      <c r="E210" s="409"/>
      <c r="F210" s="390"/>
      <c r="G210" s="390"/>
      <c r="H210" s="390"/>
      <c r="I210" s="390"/>
      <c r="J210" s="390"/>
      <c r="K210" s="412">
        <f t="shared" si="4"/>
        <v>0</v>
      </c>
    </row>
    <row r="211" spans="1:11" ht="15.75" x14ac:dyDescent="0.25">
      <c r="A211" s="392">
        <v>208</v>
      </c>
      <c r="B211" s="390"/>
      <c r="C211" s="390"/>
      <c r="D211" s="390"/>
      <c r="E211" s="409"/>
      <c r="F211" s="390"/>
      <c r="G211" s="390"/>
      <c r="H211" s="390"/>
      <c r="I211" s="390"/>
      <c r="J211" s="390"/>
      <c r="K211" s="412">
        <f t="shared" si="4"/>
        <v>0</v>
      </c>
    </row>
    <row r="212" spans="1:11" ht="15.75" x14ac:dyDescent="0.25">
      <c r="A212" s="392">
        <v>209</v>
      </c>
      <c r="B212" s="390"/>
      <c r="C212" s="390"/>
      <c r="D212" s="390"/>
      <c r="E212" s="409"/>
      <c r="F212" s="390"/>
      <c r="G212" s="390"/>
      <c r="H212" s="390"/>
      <c r="I212" s="390"/>
      <c r="J212" s="390"/>
      <c r="K212" s="412">
        <f t="shared" si="4"/>
        <v>0</v>
      </c>
    </row>
    <row r="213" spans="1:11" ht="15.75" x14ac:dyDescent="0.25">
      <c r="A213" s="392">
        <v>210</v>
      </c>
      <c r="B213" s="390"/>
      <c r="C213" s="390"/>
      <c r="D213" s="390"/>
      <c r="E213" s="409"/>
      <c r="F213" s="390"/>
      <c r="G213" s="390"/>
      <c r="H213" s="390"/>
      <c r="I213" s="390"/>
      <c r="J213" s="390"/>
      <c r="K213" s="412">
        <f t="shared" si="4"/>
        <v>0</v>
      </c>
    </row>
    <row r="214" spans="1:11" ht="15.75" x14ac:dyDescent="0.25">
      <c r="A214" s="392">
        <v>211</v>
      </c>
      <c r="B214" s="390"/>
      <c r="C214" s="390"/>
      <c r="D214" s="390"/>
      <c r="E214" s="409"/>
      <c r="F214" s="390"/>
      <c r="G214" s="390"/>
      <c r="H214" s="390"/>
      <c r="I214" s="390"/>
      <c r="J214" s="390"/>
      <c r="K214" s="412">
        <f t="shared" si="4"/>
        <v>0</v>
      </c>
    </row>
    <row r="215" spans="1:11" ht="15.75" x14ac:dyDescent="0.25">
      <c r="A215" s="392">
        <v>212</v>
      </c>
      <c r="B215" s="390"/>
      <c r="C215" s="390"/>
      <c r="D215" s="390"/>
      <c r="E215" s="409"/>
      <c r="F215" s="390"/>
      <c r="G215" s="390"/>
      <c r="H215" s="390"/>
      <c r="I215" s="390"/>
      <c r="J215" s="390"/>
      <c r="K215" s="412">
        <f t="shared" si="4"/>
        <v>0</v>
      </c>
    </row>
    <row r="216" spans="1:11" ht="15.75" x14ac:dyDescent="0.25">
      <c r="A216" s="392">
        <v>213</v>
      </c>
      <c r="B216" s="390"/>
      <c r="C216" s="390"/>
      <c r="D216" s="390"/>
      <c r="E216" s="409"/>
      <c r="F216" s="390"/>
      <c r="G216" s="390"/>
      <c r="H216" s="390"/>
      <c r="I216" s="390"/>
      <c r="J216" s="390"/>
      <c r="K216" s="412">
        <f t="shared" si="4"/>
        <v>0</v>
      </c>
    </row>
    <row r="217" spans="1:11" ht="15.75" x14ac:dyDescent="0.25">
      <c r="A217" s="392">
        <v>214</v>
      </c>
      <c r="B217" s="390"/>
      <c r="C217" s="390"/>
      <c r="D217" s="390"/>
      <c r="E217" s="409"/>
      <c r="F217" s="390"/>
      <c r="G217" s="390"/>
      <c r="H217" s="390"/>
      <c r="I217" s="390"/>
      <c r="J217" s="390"/>
      <c r="K217" s="412">
        <f t="shared" si="4"/>
        <v>0</v>
      </c>
    </row>
    <row r="218" spans="1:11" ht="15.75" x14ac:dyDescent="0.25">
      <c r="A218" s="392">
        <v>215</v>
      </c>
      <c r="B218" s="390"/>
      <c r="C218" s="390"/>
      <c r="D218" s="390"/>
      <c r="E218" s="409"/>
      <c r="F218" s="390"/>
      <c r="G218" s="390"/>
      <c r="H218" s="390"/>
      <c r="I218" s="390"/>
      <c r="J218" s="390"/>
      <c r="K218" s="412">
        <f t="shared" si="4"/>
        <v>0</v>
      </c>
    </row>
    <row r="219" spans="1:11" ht="15.75" x14ac:dyDescent="0.25">
      <c r="A219" s="392">
        <v>216</v>
      </c>
      <c r="B219" s="390"/>
      <c r="C219" s="390"/>
      <c r="D219" s="390"/>
      <c r="E219" s="409"/>
      <c r="F219" s="390"/>
      <c r="G219" s="390"/>
      <c r="H219" s="390"/>
      <c r="I219" s="390"/>
      <c r="J219" s="390"/>
      <c r="K219" s="412">
        <f t="shared" si="4"/>
        <v>0</v>
      </c>
    </row>
    <row r="220" spans="1:11" ht="15.75" x14ac:dyDescent="0.25">
      <c r="A220" s="392">
        <v>217</v>
      </c>
      <c r="B220" s="390"/>
      <c r="C220" s="390"/>
      <c r="D220" s="390"/>
      <c r="E220" s="409"/>
      <c r="F220" s="390"/>
      <c r="G220" s="390"/>
      <c r="H220" s="390"/>
      <c r="I220" s="390"/>
      <c r="J220" s="390"/>
      <c r="K220" s="412">
        <f t="shared" si="4"/>
        <v>0</v>
      </c>
    </row>
    <row r="221" spans="1:11" ht="15.75" x14ac:dyDescent="0.25">
      <c r="A221" s="392">
        <v>218</v>
      </c>
      <c r="B221" s="390"/>
      <c r="C221" s="390"/>
      <c r="D221" s="390"/>
      <c r="E221" s="409"/>
      <c r="F221" s="390"/>
      <c r="G221" s="390"/>
      <c r="H221" s="390"/>
      <c r="I221" s="390"/>
      <c r="J221" s="390"/>
      <c r="K221" s="412">
        <f t="shared" si="4"/>
        <v>0</v>
      </c>
    </row>
    <row r="222" spans="1:11" ht="15.75" x14ac:dyDescent="0.25">
      <c r="A222" s="392">
        <v>219</v>
      </c>
      <c r="B222" s="390"/>
      <c r="C222" s="390"/>
      <c r="D222" s="390"/>
      <c r="E222" s="409"/>
      <c r="F222" s="390"/>
      <c r="G222" s="390"/>
      <c r="H222" s="390"/>
      <c r="I222" s="390"/>
      <c r="J222" s="390"/>
      <c r="K222" s="412">
        <f t="shared" si="4"/>
        <v>0</v>
      </c>
    </row>
    <row r="223" spans="1:11" ht="15.75" x14ac:dyDescent="0.25">
      <c r="A223" s="392">
        <v>220</v>
      </c>
      <c r="B223" s="390"/>
      <c r="C223" s="390"/>
      <c r="D223" s="390"/>
      <c r="E223" s="409"/>
      <c r="F223" s="390"/>
      <c r="G223" s="390"/>
      <c r="H223" s="390"/>
      <c r="I223" s="390"/>
      <c r="J223" s="390"/>
      <c r="K223" s="412">
        <f t="shared" si="4"/>
        <v>0</v>
      </c>
    </row>
    <row r="224" spans="1:11" ht="15.75" x14ac:dyDescent="0.25">
      <c r="A224" s="392">
        <v>221</v>
      </c>
      <c r="B224" s="390"/>
      <c r="C224" s="390"/>
      <c r="D224" s="390"/>
      <c r="E224" s="409"/>
      <c r="F224" s="390"/>
      <c r="G224" s="390"/>
      <c r="H224" s="390"/>
      <c r="I224" s="390"/>
      <c r="J224" s="390"/>
      <c r="K224" s="412">
        <f t="shared" si="4"/>
        <v>0</v>
      </c>
    </row>
    <row r="225" spans="1:11" ht="15.75" x14ac:dyDescent="0.25">
      <c r="A225" s="392">
        <v>222</v>
      </c>
      <c r="B225" s="390"/>
      <c r="C225" s="390"/>
      <c r="D225" s="390"/>
      <c r="E225" s="409"/>
      <c r="F225" s="390"/>
      <c r="G225" s="390"/>
      <c r="H225" s="390"/>
      <c r="I225" s="390"/>
      <c r="J225" s="390"/>
      <c r="K225" s="412">
        <f t="shared" si="4"/>
        <v>0</v>
      </c>
    </row>
    <row r="226" spans="1:11" ht="15.75" x14ac:dyDescent="0.25">
      <c r="A226" s="392">
        <v>223</v>
      </c>
      <c r="B226" s="390"/>
      <c r="C226" s="390"/>
      <c r="D226" s="390"/>
      <c r="E226" s="409"/>
      <c r="F226" s="390"/>
      <c r="G226" s="390"/>
      <c r="H226" s="390"/>
      <c r="I226" s="390"/>
      <c r="J226" s="390"/>
      <c r="K226" s="412">
        <f t="shared" si="4"/>
        <v>0</v>
      </c>
    </row>
    <row r="227" spans="1:11" ht="15.75" x14ac:dyDescent="0.25">
      <c r="A227" s="392">
        <v>224</v>
      </c>
      <c r="B227" s="390"/>
      <c r="C227" s="390"/>
      <c r="D227" s="390"/>
      <c r="E227" s="409"/>
      <c r="F227" s="390"/>
      <c r="G227" s="390"/>
      <c r="H227" s="390"/>
      <c r="I227" s="390"/>
      <c r="J227" s="390"/>
      <c r="K227" s="412">
        <f t="shared" si="4"/>
        <v>0</v>
      </c>
    </row>
    <row r="228" spans="1:11" ht="15.75" x14ac:dyDescent="0.25">
      <c r="A228" s="392">
        <v>225</v>
      </c>
      <c r="B228" s="390"/>
      <c r="C228" s="390"/>
      <c r="D228" s="390"/>
      <c r="E228" s="409"/>
      <c r="F228" s="390"/>
      <c r="G228" s="390"/>
      <c r="H228" s="390"/>
      <c r="I228" s="390"/>
      <c r="J228" s="390"/>
      <c r="K228" s="412">
        <f t="shared" si="4"/>
        <v>0</v>
      </c>
    </row>
    <row r="229" spans="1:11" ht="15.75" x14ac:dyDescent="0.25">
      <c r="A229" s="392">
        <v>226</v>
      </c>
      <c r="B229" s="390"/>
      <c r="C229" s="390"/>
      <c r="D229" s="390"/>
      <c r="E229" s="409"/>
      <c r="F229" s="390"/>
      <c r="G229" s="390"/>
      <c r="H229" s="390"/>
      <c r="I229" s="390"/>
      <c r="J229" s="390"/>
      <c r="K229" s="412">
        <f t="shared" si="4"/>
        <v>0</v>
      </c>
    </row>
    <row r="230" spans="1:11" ht="15.75" x14ac:dyDescent="0.25">
      <c r="A230" s="392">
        <v>227</v>
      </c>
      <c r="B230" s="390"/>
      <c r="C230" s="390"/>
      <c r="D230" s="390"/>
      <c r="E230" s="409"/>
      <c r="F230" s="390"/>
      <c r="G230" s="390"/>
      <c r="H230" s="390"/>
      <c r="I230" s="390"/>
      <c r="J230" s="390"/>
      <c r="K230" s="412">
        <f t="shared" si="4"/>
        <v>0</v>
      </c>
    </row>
    <row r="231" spans="1:11" ht="15.75" x14ac:dyDescent="0.25">
      <c r="A231" s="392">
        <v>228</v>
      </c>
      <c r="B231" s="390"/>
      <c r="C231" s="390"/>
      <c r="D231" s="390"/>
      <c r="E231" s="409"/>
      <c r="F231" s="390"/>
      <c r="G231" s="390"/>
      <c r="H231" s="390"/>
      <c r="I231" s="390"/>
      <c r="J231" s="390"/>
      <c r="K231" s="412">
        <f t="shared" si="4"/>
        <v>0</v>
      </c>
    </row>
    <row r="232" spans="1:11" ht="15.75" x14ac:dyDescent="0.25">
      <c r="A232" s="392">
        <v>229</v>
      </c>
      <c r="B232" s="390"/>
      <c r="C232" s="390"/>
      <c r="D232" s="390"/>
      <c r="E232" s="409"/>
      <c r="F232" s="390"/>
      <c r="G232" s="390"/>
      <c r="H232" s="390"/>
      <c r="I232" s="390"/>
      <c r="J232" s="390"/>
      <c r="K232" s="412">
        <f t="shared" si="4"/>
        <v>0</v>
      </c>
    </row>
    <row r="233" spans="1:11" ht="15.75" x14ac:dyDescent="0.25">
      <c r="A233" s="392">
        <v>230</v>
      </c>
      <c r="B233" s="390"/>
      <c r="C233" s="390"/>
      <c r="D233" s="390"/>
      <c r="E233" s="409"/>
      <c r="F233" s="390"/>
      <c r="G233" s="390"/>
      <c r="H233" s="390"/>
      <c r="I233" s="390"/>
      <c r="J233" s="390"/>
      <c r="K233" s="412">
        <f t="shared" si="4"/>
        <v>0</v>
      </c>
    </row>
    <row r="234" spans="1:11" ht="15.75" x14ac:dyDescent="0.25">
      <c r="A234" s="392">
        <v>231</v>
      </c>
      <c r="B234" s="390"/>
      <c r="C234" s="390"/>
      <c r="D234" s="390"/>
      <c r="E234" s="409"/>
      <c r="F234" s="390"/>
      <c r="G234" s="390"/>
      <c r="H234" s="390"/>
      <c r="I234" s="390"/>
      <c r="J234" s="390"/>
      <c r="K234" s="412">
        <f t="shared" si="4"/>
        <v>0</v>
      </c>
    </row>
    <row r="235" spans="1:11" ht="15.75" x14ac:dyDescent="0.25">
      <c r="A235" s="392">
        <v>232</v>
      </c>
      <c r="B235" s="390"/>
      <c r="C235" s="390"/>
      <c r="D235" s="390"/>
      <c r="E235" s="409"/>
      <c r="F235" s="390"/>
      <c r="G235" s="390"/>
      <c r="H235" s="390"/>
      <c r="I235" s="390"/>
      <c r="J235" s="390"/>
      <c r="K235" s="412">
        <f t="shared" si="4"/>
        <v>0</v>
      </c>
    </row>
    <row r="236" spans="1:11" ht="15.75" x14ac:dyDescent="0.25">
      <c r="A236" s="392">
        <v>233</v>
      </c>
      <c r="B236" s="390"/>
      <c r="C236" s="390"/>
      <c r="D236" s="390"/>
      <c r="E236" s="409"/>
      <c r="F236" s="390"/>
      <c r="G236" s="390"/>
      <c r="H236" s="390"/>
      <c r="I236" s="390"/>
      <c r="J236" s="390"/>
      <c r="K236" s="412">
        <f t="shared" si="4"/>
        <v>0</v>
      </c>
    </row>
    <row r="237" spans="1:11" ht="15.75" x14ac:dyDescent="0.25">
      <c r="A237" s="392">
        <v>234</v>
      </c>
      <c r="B237" s="390"/>
      <c r="C237" s="390"/>
      <c r="D237" s="390"/>
      <c r="E237" s="409"/>
      <c r="F237" s="390"/>
      <c r="G237" s="390"/>
      <c r="H237" s="390"/>
      <c r="I237" s="390"/>
      <c r="J237" s="390"/>
      <c r="K237" s="412">
        <f t="shared" si="4"/>
        <v>0</v>
      </c>
    </row>
    <row r="238" spans="1:11" ht="15.75" x14ac:dyDescent="0.25">
      <c r="A238" s="392">
        <v>235</v>
      </c>
      <c r="B238" s="390"/>
      <c r="C238" s="390"/>
      <c r="D238" s="390"/>
      <c r="E238" s="409"/>
      <c r="F238" s="390"/>
      <c r="G238" s="390"/>
      <c r="H238" s="390"/>
      <c r="I238" s="390"/>
      <c r="J238" s="390"/>
      <c r="K238" s="412">
        <f t="shared" si="4"/>
        <v>0</v>
      </c>
    </row>
    <row r="239" spans="1:11" ht="15.75" x14ac:dyDescent="0.25">
      <c r="A239" s="392">
        <v>236</v>
      </c>
      <c r="B239" s="390"/>
      <c r="C239" s="390"/>
      <c r="D239" s="390"/>
      <c r="E239" s="409"/>
      <c r="F239" s="390"/>
      <c r="G239" s="390"/>
      <c r="H239" s="390"/>
      <c r="I239" s="390"/>
      <c r="J239" s="390"/>
      <c r="K239" s="412">
        <f t="shared" si="4"/>
        <v>0</v>
      </c>
    </row>
    <row r="240" spans="1:11" ht="15.75" x14ac:dyDescent="0.25">
      <c r="A240" s="392">
        <v>237</v>
      </c>
      <c r="B240" s="390"/>
      <c r="C240" s="390"/>
      <c r="D240" s="390"/>
      <c r="E240" s="409"/>
      <c r="F240" s="390"/>
      <c r="G240" s="390"/>
      <c r="H240" s="390"/>
      <c r="I240" s="390"/>
      <c r="J240" s="390"/>
      <c r="K240" s="412">
        <f t="shared" si="4"/>
        <v>0</v>
      </c>
    </row>
    <row r="241" spans="1:11" ht="15.75" x14ac:dyDescent="0.25">
      <c r="A241" s="392">
        <v>238</v>
      </c>
      <c r="B241" s="390"/>
      <c r="C241" s="390"/>
      <c r="D241" s="390"/>
      <c r="E241" s="409"/>
      <c r="F241" s="390"/>
      <c r="G241" s="390"/>
      <c r="H241" s="390"/>
      <c r="I241" s="390"/>
      <c r="J241" s="390"/>
      <c r="K241" s="412">
        <f t="shared" si="4"/>
        <v>0</v>
      </c>
    </row>
    <row r="242" spans="1:11" ht="15.75" x14ac:dyDescent="0.25">
      <c r="A242" s="392">
        <v>239</v>
      </c>
      <c r="B242" s="390"/>
      <c r="C242" s="390"/>
      <c r="D242" s="390"/>
      <c r="E242" s="409"/>
      <c r="F242" s="390"/>
      <c r="G242" s="390"/>
      <c r="H242" s="390"/>
      <c r="I242" s="390"/>
      <c r="J242" s="390"/>
      <c r="K242" s="412">
        <f t="shared" si="4"/>
        <v>0</v>
      </c>
    </row>
    <row r="243" spans="1:11" ht="15.75" x14ac:dyDescent="0.25">
      <c r="A243" s="392">
        <v>240</v>
      </c>
      <c r="B243" s="390"/>
      <c r="C243" s="390"/>
      <c r="D243" s="390"/>
      <c r="E243" s="409"/>
      <c r="F243" s="390"/>
      <c r="G243" s="390"/>
      <c r="H243" s="390"/>
      <c r="I243" s="390"/>
      <c r="J243" s="390"/>
      <c r="K243" s="412">
        <f t="shared" si="4"/>
        <v>0</v>
      </c>
    </row>
    <row r="244" spans="1:11" ht="15.75" x14ac:dyDescent="0.25">
      <c r="A244" s="392">
        <v>241</v>
      </c>
      <c r="B244" s="390"/>
      <c r="C244" s="390"/>
      <c r="D244" s="390"/>
      <c r="E244" s="409"/>
      <c r="F244" s="390"/>
      <c r="G244" s="390"/>
      <c r="H244" s="390"/>
      <c r="I244" s="390"/>
      <c r="J244" s="390"/>
      <c r="K244" s="412">
        <f t="shared" si="4"/>
        <v>0</v>
      </c>
    </row>
    <row r="245" spans="1:11" ht="15.75" x14ac:dyDescent="0.25">
      <c r="A245" s="392">
        <v>242</v>
      </c>
      <c r="B245" s="390"/>
      <c r="C245" s="390"/>
      <c r="D245" s="390"/>
      <c r="E245" s="409"/>
      <c r="F245" s="390"/>
      <c r="G245" s="390"/>
      <c r="H245" s="390"/>
      <c r="I245" s="390"/>
      <c r="J245" s="390"/>
      <c r="K245" s="412">
        <f t="shared" si="4"/>
        <v>0</v>
      </c>
    </row>
    <row r="246" spans="1:11" ht="15.75" x14ac:dyDescent="0.25">
      <c r="A246" s="392">
        <v>243</v>
      </c>
      <c r="B246" s="390"/>
      <c r="C246" s="390"/>
      <c r="D246" s="390"/>
      <c r="E246" s="409"/>
      <c r="F246" s="390"/>
      <c r="G246" s="390"/>
      <c r="H246" s="390"/>
      <c r="I246" s="390"/>
      <c r="J246" s="390"/>
      <c r="K246" s="412">
        <f t="shared" si="4"/>
        <v>0</v>
      </c>
    </row>
    <row r="247" spans="1:11" ht="15.75" x14ac:dyDescent="0.25">
      <c r="A247" s="392">
        <v>244</v>
      </c>
      <c r="B247" s="390"/>
      <c r="C247" s="390"/>
      <c r="D247" s="390"/>
      <c r="E247" s="409"/>
      <c r="F247" s="390"/>
      <c r="G247" s="390"/>
      <c r="H247" s="390"/>
      <c r="I247" s="390"/>
      <c r="J247" s="390"/>
      <c r="K247" s="412">
        <f t="shared" si="4"/>
        <v>0</v>
      </c>
    </row>
    <row r="248" spans="1:11" ht="15.75" x14ac:dyDescent="0.25">
      <c r="A248" s="392">
        <v>245</v>
      </c>
      <c r="B248" s="390"/>
      <c r="C248" s="390"/>
      <c r="D248" s="390"/>
      <c r="E248" s="409"/>
      <c r="F248" s="390"/>
      <c r="G248" s="390"/>
      <c r="H248" s="390"/>
      <c r="I248" s="390"/>
      <c r="J248" s="390"/>
      <c r="K248" s="412">
        <f t="shared" si="4"/>
        <v>0</v>
      </c>
    </row>
    <row r="249" spans="1:11" ht="15.75" x14ac:dyDescent="0.25">
      <c r="A249" s="392">
        <v>246</v>
      </c>
      <c r="B249" s="390"/>
      <c r="C249" s="390"/>
      <c r="D249" s="390"/>
      <c r="E249" s="409"/>
      <c r="F249" s="390"/>
      <c r="G249" s="390"/>
      <c r="H249" s="390"/>
      <c r="I249" s="390"/>
      <c r="J249" s="390"/>
      <c r="K249" s="412">
        <f t="shared" si="4"/>
        <v>0</v>
      </c>
    </row>
    <row r="250" spans="1:11" ht="15.75" x14ac:dyDescent="0.25">
      <c r="A250" s="392">
        <v>247</v>
      </c>
      <c r="B250" s="390"/>
      <c r="C250" s="390"/>
      <c r="D250" s="390"/>
      <c r="E250" s="409"/>
      <c r="F250" s="390"/>
      <c r="G250" s="390"/>
      <c r="H250" s="390"/>
      <c r="I250" s="390"/>
      <c r="J250" s="390"/>
      <c r="K250" s="412">
        <f t="shared" si="4"/>
        <v>0</v>
      </c>
    </row>
    <row r="251" spans="1:11" ht="15.75" x14ac:dyDescent="0.25">
      <c r="A251" s="392">
        <v>248</v>
      </c>
      <c r="B251" s="390"/>
      <c r="C251" s="390"/>
      <c r="D251" s="390"/>
      <c r="E251" s="409"/>
      <c r="F251" s="390"/>
      <c r="G251" s="390"/>
      <c r="H251" s="390"/>
      <c r="I251" s="390"/>
      <c r="J251" s="390"/>
      <c r="K251" s="412">
        <f t="shared" si="4"/>
        <v>0</v>
      </c>
    </row>
    <row r="252" spans="1:11" ht="15.75" x14ac:dyDescent="0.25">
      <c r="A252" s="392">
        <v>249</v>
      </c>
      <c r="B252" s="390"/>
      <c r="C252" s="390"/>
      <c r="D252" s="390"/>
      <c r="E252" s="409"/>
      <c r="F252" s="390"/>
      <c r="G252" s="390"/>
      <c r="H252" s="390"/>
      <c r="I252" s="390"/>
      <c r="J252" s="390"/>
      <c r="K252" s="412">
        <f t="shared" si="4"/>
        <v>0</v>
      </c>
    </row>
    <row r="253" spans="1:11" ht="15.75" x14ac:dyDescent="0.25">
      <c r="A253" s="392">
        <v>250</v>
      </c>
      <c r="B253" s="390"/>
      <c r="C253" s="390"/>
      <c r="D253" s="390"/>
      <c r="E253" s="409"/>
      <c r="F253" s="390"/>
      <c r="G253" s="390"/>
      <c r="H253" s="390"/>
      <c r="I253" s="390"/>
      <c r="J253" s="390"/>
      <c r="K253" s="412">
        <f t="shared" si="4"/>
        <v>0</v>
      </c>
    </row>
    <row r="254" spans="1:11" ht="15.75" x14ac:dyDescent="0.25">
      <c r="A254" s="392">
        <v>251</v>
      </c>
      <c r="B254" s="390"/>
      <c r="C254" s="390"/>
      <c r="D254" s="390"/>
      <c r="E254" s="409"/>
      <c r="F254" s="390"/>
      <c r="G254" s="390"/>
      <c r="H254" s="390"/>
      <c r="I254" s="390"/>
      <c r="J254" s="390"/>
      <c r="K254" s="412">
        <f t="shared" si="4"/>
        <v>0</v>
      </c>
    </row>
    <row r="255" spans="1:11" ht="15.75" x14ac:dyDescent="0.25">
      <c r="A255" s="392">
        <v>252</v>
      </c>
      <c r="B255" s="390"/>
      <c r="C255" s="390"/>
      <c r="D255" s="390"/>
      <c r="E255" s="409"/>
      <c r="F255" s="390"/>
      <c r="G255" s="390"/>
      <c r="H255" s="390"/>
      <c r="I255" s="390"/>
      <c r="J255" s="390"/>
      <c r="K255" s="412">
        <f t="shared" si="4"/>
        <v>0</v>
      </c>
    </row>
    <row r="256" spans="1:11" ht="15.75" x14ac:dyDescent="0.25">
      <c r="A256" s="392">
        <v>253</v>
      </c>
      <c r="B256" s="390"/>
      <c r="C256" s="390"/>
      <c r="D256" s="390"/>
      <c r="E256" s="409"/>
      <c r="F256" s="390"/>
      <c r="G256" s="390"/>
      <c r="H256" s="390"/>
      <c r="I256" s="390"/>
      <c r="J256" s="390"/>
      <c r="K256" s="412">
        <f t="shared" si="4"/>
        <v>0</v>
      </c>
    </row>
    <row r="257" spans="1:11" ht="15.75" x14ac:dyDescent="0.25">
      <c r="A257" s="392">
        <v>254</v>
      </c>
      <c r="B257" s="390"/>
      <c r="C257" s="390"/>
      <c r="D257" s="390"/>
      <c r="E257" s="409"/>
      <c r="F257" s="390"/>
      <c r="G257" s="390"/>
      <c r="H257" s="390"/>
      <c r="I257" s="390"/>
      <c r="J257" s="390"/>
      <c r="K257" s="412">
        <f t="shared" si="4"/>
        <v>0</v>
      </c>
    </row>
    <row r="258" spans="1:11" ht="15.75" x14ac:dyDescent="0.25">
      <c r="A258" s="392">
        <v>255</v>
      </c>
      <c r="B258" s="390"/>
      <c r="C258" s="390"/>
      <c r="D258" s="390"/>
      <c r="E258" s="409"/>
      <c r="F258" s="390"/>
      <c r="G258" s="390"/>
      <c r="H258" s="390"/>
      <c r="I258" s="390"/>
      <c r="J258" s="390"/>
      <c r="K258" s="412">
        <f t="shared" si="4"/>
        <v>0</v>
      </c>
    </row>
    <row r="259" spans="1:11" ht="15.75" x14ac:dyDescent="0.25">
      <c r="A259" s="392">
        <v>256</v>
      </c>
      <c r="B259" s="390"/>
      <c r="C259" s="390"/>
      <c r="D259" s="390"/>
      <c r="E259" s="409"/>
      <c r="F259" s="390"/>
      <c r="G259" s="390"/>
      <c r="H259" s="390"/>
      <c r="I259" s="390"/>
      <c r="J259" s="390"/>
      <c r="K259" s="412">
        <f t="shared" si="4"/>
        <v>0</v>
      </c>
    </row>
    <row r="260" spans="1:11" ht="15.75" x14ac:dyDescent="0.25">
      <c r="A260" s="392">
        <v>257</v>
      </c>
      <c r="B260" s="390"/>
      <c r="C260" s="390"/>
      <c r="D260" s="390"/>
      <c r="E260" s="409"/>
      <c r="F260" s="390"/>
      <c r="G260" s="390"/>
      <c r="H260" s="390"/>
      <c r="I260" s="390"/>
      <c r="J260" s="390"/>
      <c r="K260" s="412">
        <f t="shared" ref="K260:K323" si="5">H260+I260+J260</f>
        <v>0</v>
      </c>
    </row>
    <row r="261" spans="1:11" ht="15.75" x14ac:dyDescent="0.25">
      <c r="A261" s="392">
        <v>258</v>
      </c>
      <c r="B261" s="390"/>
      <c r="C261" s="390"/>
      <c r="D261" s="390"/>
      <c r="E261" s="409"/>
      <c r="F261" s="390"/>
      <c r="G261" s="390"/>
      <c r="H261" s="390"/>
      <c r="I261" s="390"/>
      <c r="J261" s="390"/>
      <c r="K261" s="412">
        <f t="shared" si="5"/>
        <v>0</v>
      </c>
    </row>
    <row r="262" spans="1:11" ht="15.75" x14ac:dyDescent="0.25">
      <c r="A262" s="392">
        <v>259</v>
      </c>
      <c r="B262" s="390"/>
      <c r="C262" s="390"/>
      <c r="D262" s="390"/>
      <c r="E262" s="409"/>
      <c r="F262" s="390"/>
      <c r="G262" s="390"/>
      <c r="H262" s="390"/>
      <c r="I262" s="390"/>
      <c r="J262" s="390"/>
      <c r="K262" s="412">
        <f t="shared" si="5"/>
        <v>0</v>
      </c>
    </row>
    <row r="263" spans="1:11" ht="15.75" x14ac:dyDescent="0.25">
      <c r="A263" s="392">
        <v>260</v>
      </c>
      <c r="B263" s="390"/>
      <c r="C263" s="390"/>
      <c r="D263" s="390"/>
      <c r="E263" s="409"/>
      <c r="F263" s="390"/>
      <c r="G263" s="390"/>
      <c r="H263" s="390"/>
      <c r="I263" s="390"/>
      <c r="J263" s="390"/>
      <c r="K263" s="412">
        <f t="shared" si="5"/>
        <v>0</v>
      </c>
    </row>
    <row r="264" spans="1:11" ht="15.75" x14ac:dyDescent="0.25">
      <c r="A264" s="392">
        <v>261</v>
      </c>
      <c r="B264" s="390"/>
      <c r="C264" s="390"/>
      <c r="D264" s="390"/>
      <c r="E264" s="409"/>
      <c r="F264" s="390"/>
      <c r="G264" s="390"/>
      <c r="H264" s="390"/>
      <c r="I264" s="390"/>
      <c r="J264" s="390"/>
      <c r="K264" s="412">
        <f t="shared" si="5"/>
        <v>0</v>
      </c>
    </row>
    <row r="265" spans="1:11" ht="15.75" x14ac:dyDescent="0.25">
      <c r="A265" s="392">
        <v>262</v>
      </c>
      <c r="B265" s="390"/>
      <c r="C265" s="390"/>
      <c r="D265" s="390"/>
      <c r="E265" s="409"/>
      <c r="F265" s="390"/>
      <c r="G265" s="390"/>
      <c r="H265" s="390"/>
      <c r="I265" s="390"/>
      <c r="J265" s="390"/>
      <c r="K265" s="412">
        <f t="shared" si="5"/>
        <v>0</v>
      </c>
    </row>
    <row r="266" spans="1:11" ht="15.75" x14ac:dyDescent="0.25">
      <c r="A266" s="392">
        <v>263</v>
      </c>
      <c r="B266" s="390"/>
      <c r="C266" s="390"/>
      <c r="D266" s="390"/>
      <c r="E266" s="409"/>
      <c r="F266" s="390"/>
      <c r="G266" s="390"/>
      <c r="H266" s="390"/>
      <c r="I266" s="390"/>
      <c r="J266" s="390"/>
      <c r="K266" s="412">
        <f t="shared" si="5"/>
        <v>0</v>
      </c>
    </row>
    <row r="267" spans="1:11" ht="15.75" x14ac:dyDescent="0.25">
      <c r="A267" s="392">
        <v>264</v>
      </c>
      <c r="B267" s="390"/>
      <c r="C267" s="390"/>
      <c r="D267" s="390"/>
      <c r="E267" s="409"/>
      <c r="F267" s="390"/>
      <c r="G267" s="390"/>
      <c r="H267" s="390"/>
      <c r="I267" s="390"/>
      <c r="J267" s="390"/>
      <c r="K267" s="412">
        <f t="shared" si="5"/>
        <v>0</v>
      </c>
    </row>
    <row r="268" spans="1:11" ht="15.75" x14ac:dyDescent="0.25">
      <c r="A268" s="392">
        <v>265</v>
      </c>
      <c r="B268" s="390"/>
      <c r="C268" s="390"/>
      <c r="D268" s="390"/>
      <c r="E268" s="409"/>
      <c r="F268" s="390"/>
      <c r="G268" s="390"/>
      <c r="H268" s="390"/>
      <c r="I268" s="390"/>
      <c r="J268" s="390"/>
      <c r="K268" s="412">
        <f t="shared" si="5"/>
        <v>0</v>
      </c>
    </row>
    <row r="269" spans="1:11" ht="15.75" x14ac:dyDescent="0.25">
      <c r="A269" s="392">
        <v>266</v>
      </c>
      <c r="B269" s="390"/>
      <c r="C269" s="390"/>
      <c r="D269" s="390"/>
      <c r="E269" s="409"/>
      <c r="F269" s="390"/>
      <c r="G269" s="390"/>
      <c r="H269" s="390"/>
      <c r="I269" s="390"/>
      <c r="J269" s="390"/>
      <c r="K269" s="412">
        <f t="shared" si="5"/>
        <v>0</v>
      </c>
    </row>
    <row r="270" spans="1:11" ht="15.75" x14ac:dyDescent="0.25">
      <c r="A270" s="392">
        <v>267</v>
      </c>
      <c r="B270" s="390"/>
      <c r="C270" s="390"/>
      <c r="D270" s="390"/>
      <c r="E270" s="409"/>
      <c r="F270" s="390"/>
      <c r="G270" s="390"/>
      <c r="H270" s="390"/>
      <c r="I270" s="390"/>
      <c r="J270" s="390"/>
      <c r="K270" s="412">
        <f t="shared" si="5"/>
        <v>0</v>
      </c>
    </row>
    <row r="271" spans="1:11" ht="15.75" x14ac:dyDescent="0.25">
      <c r="A271" s="392">
        <v>268</v>
      </c>
      <c r="B271" s="390"/>
      <c r="C271" s="390"/>
      <c r="D271" s="390"/>
      <c r="E271" s="409"/>
      <c r="F271" s="390"/>
      <c r="G271" s="390"/>
      <c r="H271" s="390"/>
      <c r="I271" s="390"/>
      <c r="J271" s="390"/>
      <c r="K271" s="412">
        <f t="shared" si="5"/>
        <v>0</v>
      </c>
    </row>
    <row r="272" spans="1:11" ht="15.75" x14ac:dyDescent="0.25">
      <c r="A272" s="392">
        <v>269</v>
      </c>
      <c r="B272" s="390"/>
      <c r="C272" s="390"/>
      <c r="D272" s="390"/>
      <c r="E272" s="409"/>
      <c r="F272" s="390"/>
      <c r="G272" s="390"/>
      <c r="H272" s="390"/>
      <c r="I272" s="390"/>
      <c r="J272" s="390"/>
      <c r="K272" s="412">
        <f t="shared" si="5"/>
        <v>0</v>
      </c>
    </row>
    <row r="273" spans="1:11" ht="15.75" x14ac:dyDescent="0.25">
      <c r="A273" s="392">
        <v>270</v>
      </c>
      <c r="B273" s="390"/>
      <c r="C273" s="390"/>
      <c r="D273" s="390"/>
      <c r="E273" s="409"/>
      <c r="F273" s="390"/>
      <c r="G273" s="390"/>
      <c r="H273" s="390"/>
      <c r="I273" s="390"/>
      <c r="J273" s="390"/>
      <c r="K273" s="412">
        <f t="shared" si="5"/>
        <v>0</v>
      </c>
    </row>
    <row r="274" spans="1:11" ht="15.75" x14ac:dyDescent="0.25">
      <c r="A274" s="392">
        <v>271</v>
      </c>
      <c r="B274" s="390"/>
      <c r="C274" s="390"/>
      <c r="D274" s="390"/>
      <c r="E274" s="409"/>
      <c r="F274" s="390"/>
      <c r="G274" s="390"/>
      <c r="H274" s="390"/>
      <c r="I274" s="390"/>
      <c r="J274" s="390"/>
      <c r="K274" s="412">
        <f t="shared" si="5"/>
        <v>0</v>
      </c>
    </row>
    <row r="275" spans="1:11" ht="15.75" x14ac:dyDescent="0.25">
      <c r="A275" s="392">
        <v>272</v>
      </c>
      <c r="B275" s="390"/>
      <c r="C275" s="390"/>
      <c r="D275" s="390"/>
      <c r="E275" s="409"/>
      <c r="F275" s="390"/>
      <c r="G275" s="390"/>
      <c r="H275" s="390"/>
      <c r="I275" s="390"/>
      <c r="J275" s="390"/>
      <c r="K275" s="412">
        <f t="shared" si="5"/>
        <v>0</v>
      </c>
    </row>
    <row r="276" spans="1:11" ht="15.75" x14ac:dyDescent="0.25">
      <c r="A276" s="392">
        <v>273</v>
      </c>
      <c r="B276" s="390"/>
      <c r="C276" s="390"/>
      <c r="D276" s="390"/>
      <c r="E276" s="409"/>
      <c r="F276" s="390"/>
      <c r="G276" s="390"/>
      <c r="H276" s="390"/>
      <c r="I276" s="390"/>
      <c r="J276" s="390"/>
      <c r="K276" s="412">
        <f t="shared" si="5"/>
        <v>0</v>
      </c>
    </row>
    <row r="277" spans="1:11" ht="15.75" x14ac:dyDescent="0.25">
      <c r="A277" s="392">
        <v>274</v>
      </c>
      <c r="B277" s="390"/>
      <c r="C277" s="390"/>
      <c r="D277" s="390"/>
      <c r="E277" s="409"/>
      <c r="F277" s="390"/>
      <c r="G277" s="390"/>
      <c r="H277" s="390"/>
      <c r="I277" s="390"/>
      <c r="J277" s="390"/>
      <c r="K277" s="412">
        <f t="shared" si="5"/>
        <v>0</v>
      </c>
    </row>
    <row r="278" spans="1:11" ht="15.75" x14ac:dyDescent="0.25">
      <c r="A278" s="392">
        <v>275</v>
      </c>
      <c r="B278" s="390"/>
      <c r="C278" s="390"/>
      <c r="D278" s="390"/>
      <c r="E278" s="409"/>
      <c r="F278" s="390"/>
      <c r="G278" s="390"/>
      <c r="H278" s="390"/>
      <c r="I278" s="390"/>
      <c r="J278" s="390"/>
      <c r="K278" s="412">
        <f t="shared" si="5"/>
        <v>0</v>
      </c>
    </row>
    <row r="279" spans="1:11" ht="15.75" x14ac:dyDescent="0.25">
      <c r="A279" s="392">
        <v>276</v>
      </c>
      <c r="B279" s="390"/>
      <c r="C279" s="390"/>
      <c r="D279" s="390"/>
      <c r="E279" s="409"/>
      <c r="F279" s="390"/>
      <c r="G279" s="390"/>
      <c r="H279" s="390"/>
      <c r="I279" s="390"/>
      <c r="J279" s="390"/>
      <c r="K279" s="412">
        <f t="shared" si="5"/>
        <v>0</v>
      </c>
    </row>
    <row r="280" spans="1:11" ht="15.75" x14ac:dyDescent="0.25">
      <c r="A280" s="392">
        <v>277</v>
      </c>
      <c r="B280" s="390"/>
      <c r="C280" s="390"/>
      <c r="D280" s="390"/>
      <c r="E280" s="409"/>
      <c r="F280" s="390"/>
      <c r="G280" s="390"/>
      <c r="H280" s="390"/>
      <c r="I280" s="390"/>
      <c r="J280" s="390"/>
      <c r="K280" s="412">
        <f t="shared" si="5"/>
        <v>0</v>
      </c>
    </row>
    <row r="281" spans="1:11" ht="15.75" x14ac:dyDescent="0.25">
      <c r="A281" s="392">
        <v>278</v>
      </c>
      <c r="B281" s="390"/>
      <c r="C281" s="390"/>
      <c r="D281" s="390"/>
      <c r="E281" s="409"/>
      <c r="F281" s="390"/>
      <c r="G281" s="390"/>
      <c r="H281" s="390"/>
      <c r="I281" s="390"/>
      <c r="J281" s="390"/>
      <c r="K281" s="412">
        <f t="shared" si="5"/>
        <v>0</v>
      </c>
    </row>
    <row r="282" spans="1:11" ht="15.75" x14ac:dyDescent="0.25">
      <c r="A282" s="392">
        <v>279</v>
      </c>
      <c r="B282" s="390"/>
      <c r="C282" s="390"/>
      <c r="D282" s="390"/>
      <c r="E282" s="409"/>
      <c r="F282" s="390"/>
      <c r="G282" s="390"/>
      <c r="H282" s="390"/>
      <c r="I282" s="390"/>
      <c r="J282" s="390"/>
      <c r="K282" s="412">
        <f t="shared" si="5"/>
        <v>0</v>
      </c>
    </row>
    <row r="283" spans="1:11" ht="15.75" x14ac:dyDescent="0.25">
      <c r="A283" s="392">
        <v>280</v>
      </c>
      <c r="B283" s="390"/>
      <c r="C283" s="390"/>
      <c r="D283" s="390"/>
      <c r="E283" s="409"/>
      <c r="F283" s="390"/>
      <c r="G283" s="390"/>
      <c r="H283" s="390"/>
      <c r="I283" s="390"/>
      <c r="J283" s="390"/>
      <c r="K283" s="412">
        <f t="shared" si="5"/>
        <v>0</v>
      </c>
    </row>
    <row r="284" spans="1:11" ht="15.75" x14ac:dyDescent="0.25">
      <c r="A284" s="392">
        <v>281</v>
      </c>
      <c r="B284" s="390"/>
      <c r="C284" s="390"/>
      <c r="D284" s="390"/>
      <c r="E284" s="409"/>
      <c r="F284" s="390"/>
      <c r="G284" s="390"/>
      <c r="H284" s="390"/>
      <c r="I284" s="390"/>
      <c r="J284" s="390"/>
      <c r="K284" s="412">
        <f t="shared" si="5"/>
        <v>0</v>
      </c>
    </row>
    <row r="285" spans="1:11" ht="15.75" x14ac:dyDescent="0.25">
      <c r="A285" s="392">
        <v>282</v>
      </c>
      <c r="B285" s="390"/>
      <c r="C285" s="390"/>
      <c r="D285" s="390"/>
      <c r="E285" s="409"/>
      <c r="F285" s="390"/>
      <c r="G285" s="390"/>
      <c r="H285" s="390"/>
      <c r="I285" s="390"/>
      <c r="J285" s="390"/>
      <c r="K285" s="412">
        <f>H285+I285+J285</f>
        <v>0</v>
      </c>
    </row>
    <row r="286" spans="1:11" ht="15.75" x14ac:dyDescent="0.25">
      <c r="A286" s="392">
        <v>283</v>
      </c>
      <c r="B286" s="390"/>
      <c r="C286" s="390"/>
      <c r="D286" s="390"/>
      <c r="E286" s="409"/>
      <c r="F286" s="390"/>
      <c r="G286" s="390"/>
      <c r="H286" s="390"/>
      <c r="I286" s="390"/>
      <c r="J286" s="390"/>
      <c r="K286" s="412">
        <f t="shared" si="5"/>
        <v>0</v>
      </c>
    </row>
    <row r="287" spans="1:11" ht="15.75" x14ac:dyDescent="0.25">
      <c r="A287" s="392">
        <v>284</v>
      </c>
      <c r="B287" s="390"/>
      <c r="C287" s="390"/>
      <c r="D287" s="390"/>
      <c r="E287" s="409"/>
      <c r="F287" s="390"/>
      <c r="G287" s="390"/>
      <c r="H287" s="390"/>
      <c r="I287" s="390"/>
      <c r="J287" s="390"/>
      <c r="K287" s="412">
        <f t="shared" si="5"/>
        <v>0</v>
      </c>
    </row>
    <row r="288" spans="1:11" ht="15.75" x14ac:dyDescent="0.25">
      <c r="A288" s="392">
        <v>285</v>
      </c>
      <c r="B288" s="390"/>
      <c r="C288" s="390"/>
      <c r="D288" s="390"/>
      <c r="E288" s="409"/>
      <c r="F288" s="390"/>
      <c r="G288" s="390"/>
      <c r="H288" s="390"/>
      <c r="I288" s="390"/>
      <c r="J288" s="390"/>
      <c r="K288" s="412">
        <f t="shared" si="5"/>
        <v>0</v>
      </c>
    </row>
    <row r="289" spans="1:11" ht="15.75" x14ac:dyDescent="0.25">
      <c r="A289" s="392">
        <v>286</v>
      </c>
      <c r="B289" s="390"/>
      <c r="C289" s="390"/>
      <c r="D289" s="390"/>
      <c r="E289" s="409"/>
      <c r="F289" s="390"/>
      <c r="G289" s="390"/>
      <c r="H289" s="390"/>
      <c r="I289" s="390"/>
      <c r="J289" s="390"/>
      <c r="K289" s="412">
        <f t="shared" si="5"/>
        <v>0</v>
      </c>
    </row>
    <row r="290" spans="1:11" ht="15.75" x14ac:dyDescent="0.25">
      <c r="A290" s="392">
        <v>287</v>
      </c>
      <c r="B290" s="390"/>
      <c r="C290" s="390"/>
      <c r="D290" s="390"/>
      <c r="E290" s="409"/>
      <c r="F290" s="390"/>
      <c r="G290" s="390"/>
      <c r="H290" s="390"/>
      <c r="I290" s="390"/>
      <c r="J290" s="390"/>
      <c r="K290" s="412">
        <f t="shared" si="5"/>
        <v>0</v>
      </c>
    </row>
    <row r="291" spans="1:11" ht="15.75" x14ac:dyDescent="0.25">
      <c r="A291" s="392">
        <v>288</v>
      </c>
      <c r="B291" s="390"/>
      <c r="C291" s="390"/>
      <c r="D291" s="390"/>
      <c r="E291" s="409"/>
      <c r="F291" s="390"/>
      <c r="G291" s="390"/>
      <c r="H291" s="390"/>
      <c r="I291" s="390"/>
      <c r="J291" s="390"/>
      <c r="K291" s="412">
        <f t="shared" si="5"/>
        <v>0</v>
      </c>
    </row>
    <row r="292" spans="1:11" ht="15.75" x14ac:dyDescent="0.25">
      <c r="A292" s="392">
        <v>289</v>
      </c>
      <c r="B292" s="390"/>
      <c r="C292" s="390"/>
      <c r="D292" s="390"/>
      <c r="E292" s="409"/>
      <c r="F292" s="390"/>
      <c r="G292" s="390"/>
      <c r="H292" s="390"/>
      <c r="I292" s="390"/>
      <c r="J292" s="390"/>
      <c r="K292" s="412">
        <f t="shared" si="5"/>
        <v>0</v>
      </c>
    </row>
    <row r="293" spans="1:11" ht="15.75" x14ac:dyDescent="0.25">
      <c r="A293" s="392">
        <v>290</v>
      </c>
      <c r="B293" s="390"/>
      <c r="C293" s="390"/>
      <c r="D293" s="390"/>
      <c r="E293" s="409"/>
      <c r="F293" s="390"/>
      <c r="G293" s="390"/>
      <c r="H293" s="390"/>
      <c r="I293" s="390"/>
      <c r="J293" s="390"/>
      <c r="K293" s="412">
        <f t="shared" si="5"/>
        <v>0</v>
      </c>
    </row>
    <row r="294" spans="1:11" ht="15.75" x14ac:dyDescent="0.25">
      <c r="A294" s="392">
        <v>291</v>
      </c>
      <c r="B294" s="390"/>
      <c r="C294" s="390"/>
      <c r="D294" s="390"/>
      <c r="E294" s="409"/>
      <c r="F294" s="390"/>
      <c r="G294" s="390"/>
      <c r="H294" s="390"/>
      <c r="I294" s="390"/>
      <c r="J294" s="390"/>
      <c r="K294" s="412">
        <f t="shared" si="5"/>
        <v>0</v>
      </c>
    </row>
    <row r="295" spans="1:11" ht="15.75" x14ac:dyDescent="0.25">
      <c r="A295" s="392">
        <v>292</v>
      </c>
      <c r="B295" s="390"/>
      <c r="C295" s="390"/>
      <c r="D295" s="390"/>
      <c r="E295" s="409"/>
      <c r="F295" s="390"/>
      <c r="G295" s="390"/>
      <c r="H295" s="390"/>
      <c r="I295" s="390"/>
      <c r="J295" s="390"/>
      <c r="K295" s="412">
        <f t="shared" si="5"/>
        <v>0</v>
      </c>
    </row>
    <row r="296" spans="1:11" ht="15.75" x14ac:dyDescent="0.25">
      <c r="A296" s="392">
        <v>293</v>
      </c>
      <c r="B296" s="390"/>
      <c r="C296" s="390"/>
      <c r="D296" s="390"/>
      <c r="E296" s="409"/>
      <c r="F296" s="390"/>
      <c r="G296" s="390"/>
      <c r="H296" s="390"/>
      <c r="I296" s="390"/>
      <c r="J296" s="390"/>
      <c r="K296" s="412">
        <f t="shared" si="5"/>
        <v>0</v>
      </c>
    </row>
    <row r="297" spans="1:11" ht="15.75" x14ac:dyDescent="0.25">
      <c r="A297" s="392">
        <v>294</v>
      </c>
      <c r="B297" s="390"/>
      <c r="C297" s="390"/>
      <c r="D297" s="390"/>
      <c r="E297" s="409"/>
      <c r="F297" s="390"/>
      <c r="G297" s="390"/>
      <c r="H297" s="390"/>
      <c r="I297" s="390"/>
      <c r="J297" s="390"/>
      <c r="K297" s="412">
        <f t="shared" si="5"/>
        <v>0</v>
      </c>
    </row>
    <row r="298" spans="1:11" ht="15.75" x14ac:dyDescent="0.25">
      <c r="A298" s="392">
        <v>295</v>
      </c>
      <c r="B298" s="390"/>
      <c r="C298" s="390"/>
      <c r="D298" s="390"/>
      <c r="E298" s="409"/>
      <c r="F298" s="390"/>
      <c r="G298" s="390"/>
      <c r="H298" s="390"/>
      <c r="I298" s="390"/>
      <c r="J298" s="390"/>
      <c r="K298" s="412">
        <f t="shared" si="5"/>
        <v>0</v>
      </c>
    </row>
    <row r="299" spans="1:11" ht="15.75" x14ac:dyDescent="0.25">
      <c r="A299" s="392">
        <v>296</v>
      </c>
      <c r="B299" s="390"/>
      <c r="C299" s="390"/>
      <c r="D299" s="390"/>
      <c r="E299" s="409"/>
      <c r="F299" s="390"/>
      <c r="G299" s="390"/>
      <c r="H299" s="390"/>
      <c r="I299" s="390"/>
      <c r="J299" s="390"/>
      <c r="K299" s="412">
        <f t="shared" si="5"/>
        <v>0</v>
      </c>
    </row>
    <row r="300" spans="1:11" ht="15.75" x14ac:dyDescent="0.25">
      <c r="A300" s="392">
        <v>297</v>
      </c>
      <c r="B300" s="390"/>
      <c r="C300" s="390"/>
      <c r="D300" s="390"/>
      <c r="E300" s="409"/>
      <c r="F300" s="390"/>
      <c r="G300" s="390"/>
      <c r="H300" s="390"/>
      <c r="I300" s="390"/>
      <c r="J300" s="390"/>
      <c r="K300" s="412">
        <f t="shared" si="5"/>
        <v>0</v>
      </c>
    </row>
    <row r="301" spans="1:11" ht="15.75" x14ac:dyDescent="0.25">
      <c r="A301" s="392">
        <v>298</v>
      </c>
      <c r="B301" s="390"/>
      <c r="C301" s="390"/>
      <c r="D301" s="390"/>
      <c r="E301" s="409"/>
      <c r="F301" s="390"/>
      <c r="G301" s="390"/>
      <c r="H301" s="390"/>
      <c r="I301" s="390"/>
      <c r="J301" s="390"/>
      <c r="K301" s="412">
        <f t="shared" si="5"/>
        <v>0</v>
      </c>
    </row>
    <row r="302" spans="1:11" ht="15.75" x14ac:dyDescent="0.25">
      <c r="A302" s="392">
        <v>299</v>
      </c>
      <c r="B302" s="390"/>
      <c r="C302" s="390"/>
      <c r="D302" s="390"/>
      <c r="E302" s="409"/>
      <c r="F302" s="390"/>
      <c r="G302" s="390"/>
      <c r="H302" s="390"/>
      <c r="I302" s="390"/>
      <c r="J302" s="390"/>
      <c r="K302" s="412">
        <f t="shared" si="5"/>
        <v>0</v>
      </c>
    </row>
    <row r="303" spans="1:11" ht="15.75" x14ac:dyDescent="0.25">
      <c r="A303" s="392">
        <v>300</v>
      </c>
      <c r="B303" s="390"/>
      <c r="C303" s="390"/>
      <c r="D303" s="390"/>
      <c r="E303" s="409"/>
      <c r="F303" s="390"/>
      <c r="G303" s="390"/>
      <c r="H303" s="390"/>
      <c r="I303" s="390"/>
      <c r="J303" s="390"/>
      <c r="K303" s="412">
        <f t="shared" si="5"/>
        <v>0</v>
      </c>
    </row>
    <row r="304" spans="1:11" ht="15.75" x14ac:dyDescent="0.25">
      <c r="A304" s="392">
        <v>301</v>
      </c>
      <c r="B304" s="390"/>
      <c r="C304" s="390"/>
      <c r="D304" s="390"/>
      <c r="E304" s="409"/>
      <c r="F304" s="390"/>
      <c r="G304" s="390"/>
      <c r="H304" s="390"/>
      <c r="I304" s="390"/>
      <c r="J304" s="390"/>
      <c r="K304" s="412">
        <f t="shared" si="5"/>
        <v>0</v>
      </c>
    </row>
    <row r="305" spans="1:11" ht="15.75" x14ac:dyDescent="0.25">
      <c r="A305" s="392">
        <v>302</v>
      </c>
      <c r="B305" s="390"/>
      <c r="C305" s="390"/>
      <c r="D305" s="390"/>
      <c r="E305" s="409"/>
      <c r="F305" s="390"/>
      <c r="G305" s="390"/>
      <c r="H305" s="390"/>
      <c r="I305" s="390"/>
      <c r="J305" s="390"/>
      <c r="K305" s="412">
        <f t="shared" si="5"/>
        <v>0</v>
      </c>
    </row>
    <row r="306" spans="1:11" ht="15.75" x14ac:dyDescent="0.25">
      <c r="A306" s="392">
        <v>303</v>
      </c>
      <c r="B306" s="390"/>
      <c r="C306" s="390"/>
      <c r="D306" s="390"/>
      <c r="E306" s="409"/>
      <c r="F306" s="390"/>
      <c r="G306" s="390"/>
      <c r="H306" s="390"/>
      <c r="I306" s="390"/>
      <c r="J306" s="390"/>
      <c r="K306" s="412">
        <f t="shared" si="5"/>
        <v>0</v>
      </c>
    </row>
    <row r="307" spans="1:11" ht="15.75" x14ac:dyDescent="0.25">
      <c r="A307" s="392">
        <v>304</v>
      </c>
      <c r="B307" s="390"/>
      <c r="C307" s="390"/>
      <c r="D307" s="390"/>
      <c r="E307" s="409"/>
      <c r="F307" s="390"/>
      <c r="G307" s="390"/>
      <c r="H307" s="390"/>
      <c r="I307" s="390"/>
      <c r="J307" s="390"/>
      <c r="K307" s="412">
        <f t="shared" si="5"/>
        <v>0</v>
      </c>
    </row>
    <row r="308" spans="1:11" ht="15.75" x14ac:dyDescent="0.25">
      <c r="A308" s="392">
        <v>305</v>
      </c>
      <c r="B308" s="390"/>
      <c r="C308" s="390"/>
      <c r="D308" s="390"/>
      <c r="E308" s="409"/>
      <c r="F308" s="390"/>
      <c r="G308" s="390"/>
      <c r="H308" s="390"/>
      <c r="I308" s="390"/>
      <c r="J308" s="390"/>
      <c r="K308" s="412">
        <f t="shared" si="5"/>
        <v>0</v>
      </c>
    </row>
    <row r="309" spans="1:11" ht="15.75" x14ac:dyDescent="0.25">
      <c r="A309" s="392">
        <v>306</v>
      </c>
      <c r="B309" s="390"/>
      <c r="C309" s="390"/>
      <c r="D309" s="390"/>
      <c r="E309" s="409"/>
      <c r="F309" s="390"/>
      <c r="G309" s="390"/>
      <c r="H309" s="390"/>
      <c r="I309" s="390"/>
      <c r="J309" s="390"/>
      <c r="K309" s="412">
        <f t="shared" si="5"/>
        <v>0</v>
      </c>
    </row>
    <row r="310" spans="1:11" ht="15.75" x14ac:dyDescent="0.25">
      <c r="A310" s="392">
        <v>307</v>
      </c>
      <c r="B310" s="390"/>
      <c r="C310" s="390"/>
      <c r="D310" s="390"/>
      <c r="E310" s="409"/>
      <c r="F310" s="390"/>
      <c r="G310" s="390"/>
      <c r="H310" s="390"/>
      <c r="I310" s="390"/>
      <c r="J310" s="390"/>
      <c r="K310" s="412">
        <f t="shared" si="5"/>
        <v>0</v>
      </c>
    </row>
    <row r="311" spans="1:11" ht="15.75" x14ac:dyDescent="0.25">
      <c r="A311" s="392">
        <v>308</v>
      </c>
      <c r="B311" s="390"/>
      <c r="C311" s="390"/>
      <c r="D311" s="390"/>
      <c r="E311" s="409"/>
      <c r="F311" s="390"/>
      <c r="G311" s="390"/>
      <c r="H311" s="390"/>
      <c r="I311" s="390"/>
      <c r="J311" s="390"/>
      <c r="K311" s="412">
        <f t="shared" si="5"/>
        <v>0</v>
      </c>
    </row>
    <row r="312" spans="1:11" ht="15.75" x14ac:dyDescent="0.25">
      <c r="A312" s="392">
        <v>309</v>
      </c>
      <c r="B312" s="390"/>
      <c r="C312" s="390"/>
      <c r="D312" s="390"/>
      <c r="E312" s="409"/>
      <c r="F312" s="390"/>
      <c r="G312" s="390"/>
      <c r="H312" s="390"/>
      <c r="I312" s="390"/>
      <c r="J312" s="390"/>
      <c r="K312" s="412">
        <f t="shared" si="5"/>
        <v>0</v>
      </c>
    </row>
    <row r="313" spans="1:11" ht="15.75" x14ac:dyDescent="0.25">
      <c r="A313" s="392">
        <v>310</v>
      </c>
      <c r="B313" s="390"/>
      <c r="C313" s="390"/>
      <c r="D313" s="390"/>
      <c r="E313" s="409"/>
      <c r="F313" s="390"/>
      <c r="G313" s="390"/>
      <c r="H313" s="390"/>
      <c r="I313" s="390"/>
      <c r="J313" s="390"/>
      <c r="K313" s="412">
        <f t="shared" si="5"/>
        <v>0</v>
      </c>
    </row>
    <row r="314" spans="1:11" ht="15.75" x14ac:dyDescent="0.25">
      <c r="A314" s="392">
        <v>311</v>
      </c>
      <c r="B314" s="390"/>
      <c r="C314" s="390"/>
      <c r="D314" s="390"/>
      <c r="E314" s="409"/>
      <c r="F314" s="390"/>
      <c r="G314" s="390"/>
      <c r="H314" s="390"/>
      <c r="I314" s="390"/>
      <c r="J314" s="390"/>
      <c r="K314" s="412">
        <f t="shared" si="5"/>
        <v>0</v>
      </c>
    </row>
    <row r="315" spans="1:11" ht="15.75" x14ac:dyDescent="0.25">
      <c r="A315" s="392">
        <v>312</v>
      </c>
      <c r="B315" s="390"/>
      <c r="C315" s="390"/>
      <c r="D315" s="390"/>
      <c r="E315" s="409"/>
      <c r="F315" s="390"/>
      <c r="G315" s="390"/>
      <c r="H315" s="390"/>
      <c r="I315" s="390"/>
      <c r="J315" s="390"/>
      <c r="K315" s="412">
        <f t="shared" si="5"/>
        <v>0</v>
      </c>
    </row>
    <row r="316" spans="1:11" ht="15.75" x14ac:dyDescent="0.25">
      <c r="A316" s="392">
        <v>313</v>
      </c>
      <c r="B316" s="390"/>
      <c r="C316" s="390"/>
      <c r="D316" s="390"/>
      <c r="E316" s="409"/>
      <c r="F316" s="390"/>
      <c r="G316" s="390"/>
      <c r="H316" s="390"/>
      <c r="I316" s="390"/>
      <c r="J316" s="390"/>
      <c r="K316" s="412">
        <f t="shared" si="5"/>
        <v>0</v>
      </c>
    </row>
    <row r="317" spans="1:11" ht="15.75" x14ac:dyDescent="0.25">
      <c r="A317" s="392">
        <v>314</v>
      </c>
      <c r="B317" s="390"/>
      <c r="C317" s="390"/>
      <c r="D317" s="390"/>
      <c r="E317" s="409"/>
      <c r="F317" s="390"/>
      <c r="G317" s="390"/>
      <c r="H317" s="390"/>
      <c r="I317" s="390"/>
      <c r="J317" s="390"/>
      <c r="K317" s="412">
        <f t="shared" si="5"/>
        <v>0</v>
      </c>
    </row>
    <row r="318" spans="1:11" ht="15.75" x14ac:dyDescent="0.25">
      <c r="A318" s="392">
        <v>315</v>
      </c>
      <c r="B318" s="390"/>
      <c r="C318" s="390"/>
      <c r="D318" s="390"/>
      <c r="E318" s="409"/>
      <c r="F318" s="390"/>
      <c r="G318" s="390"/>
      <c r="H318" s="390"/>
      <c r="I318" s="390"/>
      <c r="J318" s="390"/>
      <c r="K318" s="412">
        <f t="shared" si="5"/>
        <v>0</v>
      </c>
    </row>
    <row r="319" spans="1:11" ht="15.75" x14ac:dyDescent="0.25">
      <c r="A319" s="392">
        <v>316</v>
      </c>
      <c r="B319" s="390"/>
      <c r="C319" s="390"/>
      <c r="D319" s="390"/>
      <c r="E319" s="409"/>
      <c r="F319" s="390"/>
      <c r="G319" s="390"/>
      <c r="H319" s="390"/>
      <c r="I319" s="390"/>
      <c r="J319" s="390"/>
      <c r="K319" s="412">
        <f t="shared" si="5"/>
        <v>0</v>
      </c>
    </row>
    <row r="320" spans="1:11" ht="15.75" x14ac:dyDescent="0.25">
      <c r="A320" s="392">
        <v>317</v>
      </c>
      <c r="B320" s="390"/>
      <c r="C320" s="390"/>
      <c r="D320" s="390"/>
      <c r="E320" s="409"/>
      <c r="F320" s="390"/>
      <c r="G320" s="390"/>
      <c r="H320" s="390"/>
      <c r="I320" s="390"/>
      <c r="J320" s="390"/>
      <c r="K320" s="412">
        <f t="shared" si="5"/>
        <v>0</v>
      </c>
    </row>
    <row r="321" spans="1:11" ht="15.75" x14ac:dyDescent="0.25">
      <c r="A321" s="392">
        <v>318</v>
      </c>
      <c r="B321" s="390"/>
      <c r="C321" s="390"/>
      <c r="D321" s="390"/>
      <c r="E321" s="409"/>
      <c r="F321" s="390"/>
      <c r="G321" s="390"/>
      <c r="H321" s="390"/>
      <c r="I321" s="390"/>
      <c r="J321" s="390"/>
      <c r="K321" s="412">
        <f t="shared" si="5"/>
        <v>0</v>
      </c>
    </row>
    <row r="322" spans="1:11" ht="15.75" x14ac:dyDescent="0.25">
      <c r="A322" s="392">
        <v>319</v>
      </c>
      <c r="B322" s="390"/>
      <c r="C322" s="390"/>
      <c r="D322" s="390"/>
      <c r="E322" s="409"/>
      <c r="F322" s="390"/>
      <c r="G322" s="390"/>
      <c r="H322" s="390"/>
      <c r="I322" s="390"/>
      <c r="J322" s="390"/>
      <c r="K322" s="412">
        <f t="shared" si="5"/>
        <v>0</v>
      </c>
    </row>
    <row r="323" spans="1:11" ht="15.75" x14ac:dyDescent="0.25">
      <c r="A323" s="392">
        <v>320</v>
      </c>
      <c r="B323" s="390"/>
      <c r="C323" s="390"/>
      <c r="D323" s="390"/>
      <c r="E323" s="409"/>
      <c r="F323" s="390"/>
      <c r="G323" s="390"/>
      <c r="H323" s="390"/>
      <c r="I323" s="390"/>
      <c r="J323" s="390"/>
      <c r="K323" s="412">
        <f t="shared" si="5"/>
        <v>0</v>
      </c>
    </row>
    <row r="324" spans="1:11" ht="15.75" x14ac:dyDescent="0.25">
      <c r="A324" s="392">
        <v>321</v>
      </c>
      <c r="B324" s="390"/>
      <c r="C324" s="390"/>
      <c r="D324" s="390"/>
      <c r="E324" s="409"/>
      <c r="F324" s="390"/>
      <c r="G324" s="390"/>
      <c r="H324" s="390"/>
      <c r="I324" s="390"/>
      <c r="J324" s="390"/>
      <c r="K324" s="412">
        <f t="shared" ref="K324:K387" si="6">H324+I324+J324</f>
        <v>0</v>
      </c>
    </row>
    <row r="325" spans="1:11" ht="15.75" x14ac:dyDescent="0.25">
      <c r="A325" s="392">
        <v>322</v>
      </c>
      <c r="B325" s="390"/>
      <c r="C325" s="390"/>
      <c r="D325" s="390"/>
      <c r="E325" s="409"/>
      <c r="F325" s="390"/>
      <c r="G325" s="390"/>
      <c r="H325" s="390"/>
      <c r="I325" s="390"/>
      <c r="J325" s="390"/>
      <c r="K325" s="412">
        <f t="shared" si="6"/>
        <v>0</v>
      </c>
    </row>
    <row r="326" spans="1:11" ht="15.75" x14ac:dyDescent="0.25">
      <c r="A326" s="392">
        <v>323</v>
      </c>
      <c r="B326" s="390"/>
      <c r="C326" s="390"/>
      <c r="D326" s="390"/>
      <c r="E326" s="409"/>
      <c r="F326" s="390"/>
      <c r="G326" s="390"/>
      <c r="H326" s="390"/>
      <c r="I326" s="390"/>
      <c r="J326" s="390"/>
      <c r="K326" s="412">
        <f t="shared" si="6"/>
        <v>0</v>
      </c>
    </row>
    <row r="327" spans="1:11" ht="15.75" x14ac:dyDescent="0.25">
      <c r="A327" s="392">
        <v>324</v>
      </c>
      <c r="B327" s="390"/>
      <c r="C327" s="390"/>
      <c r="D327" s="390"/>
      <c r="E327" s="409"/>
      <c r="F327" s="390"/>
      <c r="G327" s="390"/>
      <c r="H327" s="390"/>
      <c r="I327" s="390"/>
      <c r="J327" s="390"/>
      <c r="K327" s="412">
        <f t="shared" si="6"/>
        <v>0</v>
      </c>
    </row>
    <row r="328" spans="1:11" ht="15.75" x14ac:dyDescent="0.25">
      <c r="A328" s="392">
        <v>325</v>
      </c>
      <c r="B328" s="390"/>
      <c r="C328" s="390"/>
      <c r="D328" s="390"/>
      <c r="E328" s="409"/>
      <c r="F328" s="390"/>
      <c r="G328" s="390"/>
      <c r="H328" s="390"/>
      <c r="I328" s="390"/>
      <c r="J328" s="390"/>
      <c r="K328" s="412">
        <f t="shared" si="6"/>
        <v>0</v>
      </c>
    </row>
    <row r="329" spans="1:11" ht="15.75" x14ac:dyDescent="0.25">
      <c r="A329" s="392">
        <v>326</v>
      </c>
      <c r="B329" s="390"/>
      <c r="C329" s="390"/>
      <c r="D329" s="390"/>
      <c r="E329" s="409"/>
      <c r="F329" s="390"/>
      <c r="G329" s="390"/>
      <c r="H329" s="390"/>
      <c r="I329" s="390"/>
      <c r="J329" s="390"/>
      <c r="K329" s="412">
        <f t="shared" si="6"/>
        <v>0</v>
      </c>
    </row>
    <row r="330" spans="1:11" ht="15.75" x14ac:dyDescent="0.25">
      <c r="A330" s="392">
        <v>327</v>
      </c>
      <c r="B330" s="390"/>
      <c r="C330" s="390"/>
      <c r="D330" s="390"/>
      <c r="E330" s="409"/>
      <c r="F330" s="390"/>
      <c r="G330" s="390"/>
      <c r="H330" s="390"/>
      <c r="I330" s="390"/>
      <c r="J330" s="390"/>
      <c r="K330" s="412">
        <f t="shared" si="6"/>
        <v>0</v>
      </c>
    </row>
    <row r="331" spans="1:11" ht="15.75" x14ac:dyDescent="0.25">
      <c r="A331" s="392">
        <v>328</v>
      </c>
      <c r="B331" s="390"/>
      <c r="C331" s="390"/>
      <c r="D331" s="390"/>
      <c r="E331" s="409"/>
      <c r="F331" s="390"/>
      <c r="G331" s="390"/>
      <c r="H331" s="390"/>
      <c r="I331" s="390"/>
      <c r="J331" s="390"/>
      <c r="K331" s="412">
        <f t="shared" si="6"/>
        <v>0</v>
      </c>
    </row>
    <row r="332" spans="1:11" ht="15.75" x14ac:dyDescent="0.25">
      <c r="A332" s="392">
        <v>329</v>
      </c>
      <c r="B332" s="390"/>
      <c r="C332" s="390"/>
      <c r="D332" s="390"/>
      <c r="E332" s="409"/>
      <c r="F332" s="390"/>
      <c r="G332" s="390"/>
      <c r="H332" s="390"/>
      <c r="I332" s="390"/>
      <c r="J332" s="390"/>
      <c r="K332" s="412">
        <f t="shared" si="6"/>
        <v>0</v>
      </c>
    </row>
    <row r="333" spans="1:11" ht="15.75" x14ac:dyDescent="0.25">
      <c r="A333" s="392">
        <v>330</v>
      </c>
      <c r="B333" s="390"/>
      <c r="C333" s="390"/>
      <c r="D333" s="390"/>
      <c r="E333" s="409"/>
      <c r="F333" s="390"/>
      <c r="G333" s="390"/>
      <c r="H333" s="390"/>
      <c r="I333" s="390"/>
      <c r="J333" s="390"/>
      <c r="K333" s="412">
        <f t="shared" si="6"/>
        <v>0</v>
      </c>
    </row>
    <row r="334" spans="1:11" ht="15.75" x14ac:dyDescent="0.25">
      <c r="A334" s="392">
        <v>331</v>
      </c>
      <c r="B334" s="390"/>
      <c r="C334" s="390"/>
      <c r="D334" s="390"/>
      <c r="E334" s="409"/>
      <c r="F334" s="390"/>
      <c r="G334" s="390"/>
      <c r="H334" s="390"/>
      <c r="I334" s="390"/>
      <c r="J334" s="390"/>
      <c r="K334" s="412">
        <f t="shared" si="6"/>
        <v>0</v>
      </c>
    </row>
    <row r="335" spans="1:11" ht="15.75" x14ac:dyDescent="0.25">
      <c r="A335" s="392">
        <v>332</v>
      </c>
      <c r="B335" s="390"/>
      <c r="C335" s="390"/>
      <c r="D335" s="390"/>
      <c r="E335" s="409"/>
      <c r="F335" s="390"/>
      <c r="G335" s="390"/>
      <c r="H335" s="390"/>
      <c r="I335" s="390"/>
      <c r="J335" s="390"/>
      <c r="K335" s="412">
        <f t="shared" si="6"/>
        <v>0</v>
      </c>
    </row>
    <row r="336" spans="1:11" ht="15.75" x14ac:dyDescent="0.25">
      <c r="A336" s="392">
        <v>333</v>
      </c>
      <c r="B336" s="390"/>
      <c r="C336" s="390"/>
      <c r="D336" s="390"/>
      <c r="E336" s="409"/>
      <c r="F336" s="390"/>
      <c r="G336" s="390"/>
      <c r="H336" s="390"/>
      <c r="I336" s="390"/>
      <c r="J336" s="390"/>
      <c r="K336" s="412">
        <f t="shared" si="6"/>
        <v>0</v>
      </c>
    </row>
    <row r="337" spans="1:11" ht="15.75" x14ac:dyDescent="0.25">
      <c r="A337" s="392">
        <v>334</v>
      </c>
      <c r="B337" s="390"/>
      <c r="C337" s="390"/>
      <c r="D337" s="390"/>
      <c r="E337" s="409"/>
      <c r="F337" s="390"/>
      <c r="G337" s="390"/>
      <c r="H337" s="390"/>
      <c r="I337" s="390"/>
      <c r="J337" s="390"/>
      <c r="K337" s="412">
        <f t="shared" si="6"/>
        <v>0</v>
      </c>
    </row>
    <row r="338" spans="1:11" ht="15.75" x14ac:dyDescent="0.25">
      <c r="A338" s="392">
        <v>335</v>
      </c>
      <c r="B338" s="390"/>
      <c r="C338" s="390"/>
      <c r="D338" s="390"/>
      <c r="E338" s="409"/>
      <c r="F338" s="390"/>
      <c r="G338" s="390"/>
      <c r="H338" s="390"/>
      <c r="I338" s="390"/>
      <c r="J338" s="390"/>
      <c r="K338" s="412">
        <f t="shared" si="6"/>
        <v>0</v>
      </c>
    </row>
    <row r="339" spans="1:11" ht="15.75" x14ac:dyDescent="0.25">
      <c r="A339" s="392">
        <v>336</v>
      </c>
      <c r="B339" s="390"/>
      <c r="C339" s="390"/>
      <c r="D339" s="390"/>
      <c r="E339" s="409"/>
      <c r="F339" s="390"/>
      <c r="G339" s="390"/>
      <c r="H339" s="390"/>
      <c r="I339" s="390"/>
      <c r="J339" s="390"/>
      <c r="K339" s="412">
        <f t="shared" si="6"/>
        <v>0</v>
      </c>
    </row>
    <row r="340" spans="1:11" ht="15.75" x14ac:dyDescent="0.25">
      <c r="A340" s="392">
        <v>337</v>
      </c>
      <c r="B340" s="390"/>
      <c r="C340" s="390"/>
      <c r="D340" s="390"/>
      <c r="E340" s="409"/>
      <c r="F340" s="390"/>
      <c r="G340" s="390"/>
      <c r="H340" s="390"/>
      <c r="I340" s="390"/>
      <c r="J340" s="390"/>
      <c r="K340" s="412">
        <f t="shared" si="6"/>
        <v>0</v>
      </c>
    </row>
    <row r="341" spans="1:11" ht="15.75" x14ac:dyDescent="0.25">
      <c r="A341" s="392">
        <v>338</v>
      </c>
      <c r="B341" s="390"/>
      <c r="C341" s="390"/>
      <c r="D341" s="390"/>
      <c r="E341" s="409"/>
      <c r="F341" s="390"/>
      <c r="G341" s="390"/>
      <c r="H341" s="390"/>
      <c r="I341" s="390"/>
      <c r="J341" s="390"/>
      <c r="K341" s="412">
        <f t="shared" si="6"/>
        <v>0</v>
      </c>
    </row>
    <row r="342" spans="1:11" ht="15.75" x14ac:dyDescent="0.25">
      <c r="A342" s="392">
        <v>339</v>
      </c>
      <c r="B342" s="390"/>
      <c r="C342" s="390"/>
      <c r="D342" s="390"/>
      <c r="E342" s="409"/>
      <c r="F342" s="390"/>
      <c r="G342" s="390"/>
      <c r="H342" s="390"/>
      <c r="I342" s="390"/>
      <c r="J342" s="390"/>
      <c r="K342" s="412">
        <f t="shared" si="6"/>
        <v>0</v>
      </c>
    </row>
    <row r="343" spans="1:11" ht="15.75" x14ac:dyDescent="0.25">
      <c r="A343" s="392">
        <v>340</v>
      </c>
      <c r="B343" s="390"/>
      <c r="C343" s="390"/>
      <c r="D343" s="390"/>
      <c r="E343" s="409"/>
      <c r="F343" s="390"/>
      <c r="G343" s="390"/>
      <c r="H343" s="390"/>
      <c r="I343" s="390"/>
      <c r="J343" s="390"/>
      <c r="K343" s="412">
        <f t="shared" si="6"/>
        <v>0</v>
      </c>
    </row>
    <row r="344" spans="1:11" ht="15.75" x14ac:dyDescent="0.25">
      <c r="A344" s="392">
        <v>341</v>
      </c>
      <c r="B344" s="390"/>
      <c r="C344" s="390"/>
      <c r="D344" s="390"/>
      <c r="E344" s="409"/>
      <c r="F344" s="390"/>
      <c r="G344" s="390"/>
      <c r="H344" s="390"/>
      <c r="I344" s="390"/>
      <c r="J344" s="390"/>
      <c r="K344" s="412">
        <f t="shared" si="6"/>
        <v>0</v>
      </c>
    </row>
    <row r="345" spans="1:11" ht="15.75" x14ac:dyDescent="0.25">
      <c r="A345" s="392">
        <v>342</v>
      </c>
      <c r="B345" s="390"/>
      <c r="C345" s="390"/>
      <c r="D345" s="390"/>
      <c r="E345" s="409"/>
      <c r="F345" s="390"/>
      <c r="G345" s="390"/>
      <c r="H345" s="390"/>
      <c r="I345" s="390"/>
      <c r="J345" s="390"/>
      <c r="K345" s="412">
        <f t="shared" si="6"/>
        <v>0</v>
      </c>
    </row>
    <row r="346" spans="1:11" ht="15.75" x14ac:dyDescent="0.25">
      <c r="A346" s="392">
        <v>343</v>
      </c>
      <c r="B346" s="390"/>
      <c r="C346" s="390"/>
      <c r="D346" s="390"/>
      <c r="E346" s="409"/>
      <c r="F346" s="390"/>
      <c r="G346" s="390"/>
      <c r="H346" s="390"/>
      <c r="I346" s="390"/>
      <c r="J346" s="390"/>
      <c r="K346" s="412">
        <f t="shared" si="6"/>
        <v>0</v>
      </c>
    </row>
    <row r="347" spans="1:11" ht="15.75" x14ac:dyDescent="0.25">
      <c r="A347" s="392">
        <v>344</v>
      </c>
      <c r="B347" s="390"/>
      <c r="C347" s="390"/>
      <c r="D347" s="390"/>
      <c r="E347" s="409"/>
      <c r="F347" s="390"/>
      <c r="G347" s="390"/>
      <c r="H347" s="390"/>
      <c r="I347" s="390"/>
      <c r="J347" s="390"/>
      <c r="K347" s="412">
        <f t="shared" si="6"/>
        <v>0</v>
      </c>
    </row>
    <row r="348" spans="1:11" ht="15.75" x14ac:dyDescent="0.25">
      <c r="A348" s="392">
        <v>345</v>
      </c>
      <c r="B348" s="390"/>
      <c r="C348" s="390"/>
      <c r="D348" s="390"/>
      <c r="E348" s="409"/>
      <c r="F348" s="390"/>
      <c r="G348" s="390"/>
      <c r="H348" s="390"/>
      <c r="I348" s="390"/>
      <c r="J348" s="390"/>
      <c r="K348" s="412">
        <f t="shared" si="6"/>
        <v>0</v>
      </c>
    </row>
    <row r="349" spans="1:11" ht="15.75" x14ac:dyDescent="0.25">
      <c r="A349" s="392">
        <v>346</v>
      </c>
      <c r="B349" s="390"/>
      <c r="C349" s="390"/>
      <c r="D349" s="390"/>
      <c r="E349" s="409"/>
      <c r="F349" s="390"/>
      <c r="G349" s="390"/>
      <c r="H349" s="390"/>
      <c r="I349" s="390"/>
      <c r="J349" s="390"/>
      <c r="K349" s="412">
        <f t="shared" si="6"/>
        <v>0</v>
      </c>
    </row>
    <row r="350" spans="1:11" ht="15.75" x14ac:dyDescent="0.25">
      <c r="A350" s="392">
        <v>347</v>
      </c>
      <c r="B350" s="390"/>
      <c r="C350" s="390"/>
      <c r="D350" s="390"/>
      <c r="E350" s="409"/>
      <c r="F350" s="390"/>
      <c r="G350" s="390"/>
      <c r="H350" s="390"/>
      <c r="I350" s="390"/>
      <c r="J350" s="390"/>
      <c r="K350" s="412">
        <f t="shared" si="6"/>
        <v>0</v>
      </c>
    </row>
    <row r="351" spans="1:11" ht="15.75" x14ac:dyDescent="0.25">
      <c r="A351" s="392">
        <v>348</v>
      </c>
      <c r="B351" s="390"/>
      <c r="C351" s="390"/>
      <c r="D351" s="390"/>
      <c r="E351" s="409"/>
      <c r="F351" s="390"/>
      <c r="G351" s="390"/>
      <c r="H351" s="390"/>
      <c r="I351" s="390"/>
      <c r="J351" s="390"/>
      <c r="K351" s="412">
        <f t="shared" si="6"/>
        <v>0</v>
      </c>
    </row>
    <row r="352" spans="1:11" ht="15.75" x14ac:dyDescent="0.25">
      <c r="A352" s="392">
        <v>349</v>
      </c>
      <c r="B352" s="390"/>
      <c r="C352" s="390"/>
      <c r="D352" s="390"/>
      <c r="E352" s="409"/>
      <c r="F352" s="390"/>
      <c r="G352" s="390"/>
      <c r="H352" s="390"/>
      <c r="I352" s="390"/>
      <c r="J352" s="390"/>
      <c r="K352" s="412">
        <f t="shared" si="6"/>
        <v>0</v>
      </c>
    </row>
    <row r="353" spans="1:11" ht="15.75" x14ac:dyDescent="0.25">
      <c r="A353" s="392">
        <v>350</v>
      </c>
      <c r="B353" s="390"/>
      <c r="C353" s="390"/>
      <c r="D353" s="390"/>
      <c r="E353" s="409"/>
      <c r="F353" s="390"/>
      <c r="G353" s="390"/>
      <c r="H353" s="390"/>
      <c r="I353" s="390"/>
      <c r="J353" s="390"/>
      <c r="K353" s="412">
        <f t="shared" si="6"/>
        <v>0</v>
      </c>
    </row>
    <row r="354" spans="1:11" ht="15.75" x14ac:dyDescent="0.25">
      <c r="A354" s="392">
        <v>351</v>
      </c>
      <c r="B354" s="390"/>
      <c r="C354" s="390"/>
      <c r="D354" s="390"/>
      <c r="E354" s="409"/>
      <c r="F354" s="390"/>
      <c r="G354" s="390"/>
      <c r="H354" s="390"/>
      <c r="I354" s="390"/>
      <c r="J354" s="390"/>
      <c r="K354" s="412">
        <f t="shared" si="6"/>
        <v>0</v>
      </c>
    </row>
    <row r="355" spans="1:11" ht="15.75" x14ac:dyDescent="0.25">
      <c r="A355" s="392">
        <v>352</v>
      </c>
      <c r="B355" s="390"/>
      <c r="C355" s="390"/>
      <c r="D355" s="390"/>
      <c r="E355" s="409"/>
      <c r="F355" s="390"/>
      <c r="G355" s="390"/>
      <c r="H355" s="390"/>
      <c r="I355" s="390"/>
      <c r="J355" s="390"/>
      <c r="K355" s="412">
        <f t="shared" si="6"/>
        <v>0</v>
      </c>
    </row>
    <row r="356" spans="1:11" ht="15.75" x14ac:dyDescent="0.25">
      <c r="A356" s="392">
        <v>353</v>
      </c>
      <c r="B356" s="390"/>
      <c r="C356" s="390"/>
      <c r="D356" s="390"/>
      <c r="E356" s="409"/>
      <c r="F356" s="390"/>
      <c r="G356" s="390"/>
      <c r="H356" s="390"/>
      <c r="I356" s="390"/>
      <c r="J356" s="390"/>
      <c r="K356" s="412">
        <f t="shared" si="6"/>
        <v>0</v>
      </c>
    </row>
    <row r="357" spans="1:11" ht="15.75" x14ac:dyDescent="0.25">
      <c r="A357" s="392">
        <v>354</v>
      </c>
      <c r="B357" s="390"/>
      <c r="C357" s="390"/>
      <c r="D357" s="390"/>
      <c r="E357" s="409"/>
      <c r="F357" s="390"/>
      <c r="G357" s="390"/>
      <c r="H357" s="390"/>
      <c r="I357" s="390"/>
      <c r="J357" s="390"/>
      <c r="K357" s="412">
        <f t="shared" si="6"/>
        <v>0</v>
      </c>
    </row>
    <row r="358" spans="1:11" ht="15.75" x14ac:dyDescent="0.25">
      <c r="A358" s="392">
        <v>355</v>
      </c>
      <c r="B358" s="390"/>
      <c r="C358" s="390"/>
      <c r="D358" s="390"/>
      <c r="E358" s="409"/>
      <c r="F358" s="390"/>
      <c r="G358" s="390"/>
      <c r="H358" s="390"/>
      <c r="I358" s="390"/>
      <c r="J358" s="390"/>
      <c r="K358" s="412">
        <f t="shared" si="6"/>
        <v>0</v>
      </c>
    </row>
    <row r="359" spans="1:11" ht="15.75" x14ac:dyDescent="0.25">
      <c r="A359" s="392">
        <v>356</v>
      </c>
      <c r="B359" s="390"/>
      <c r="C359" s="390"/>
      <c r="D359" s="390"/>
      <c r="E359" s="409"/>
      <c r="F359" s="390"/>
      <c r="G359" s="390"/>
      <c r="H359" s="390"/>
      <c r="I359" s="390"/>
      <c r="J359" s="390"/>
      <c r="K359" s="412">
        <f t="shared" si="6"/>
        <v>0</v>
      </c>
    </row>
    <row r="360" spans="1:11" ht="15.75" x14ac:dyDescent="0.25">
      <c r="A360" s="392">
        <v>357</v>
      </c>
      <c r="B360" s="390"/>
      <c r="C360" s="390"/>
      <c r="D360" s="390"/>
      <c r="E360" s="409"/>
      <c r="F360" s="390"/>
      <c r="G360" s="390"/>
      <c r="H360" s="390"/>
      <c r="I360" s="390"/>
      <c r="J360" s="390"/>
      <c r="K360" s="412">
        <f t="shared" si="6"/>
        <v>0</v>
      </c>
    </row>
    <row r="361" spans="1:11" ht="15.75" x14ac:dyDescent="0.25">
      <c r="A361" s="392">
        <v>358</v>
      </c>
      <c r="B361" s="390"/>
      <c r="C361" s="390"/>
      <c r="D361" s="390"/>
      <c r="E361" s="409"/>
      <c r="F361" s="390"/>
      <c r="G361" s="390"/>
      <c r="H361" s="390"/>
      <c r="I361" s="390"/>
      <c r="J361" s="390"/>
      <c r="K361" s="412">
        <f t="shared" si="6"/>
        <v>0</v>
      </c>
    </row>
    <row r="362" spans="1:11" ht="15.75" x14ac:dyDescent="0.25">
      <c r="A362" s="392">
        <v>359</v>
      </c>
      <c r="B362" s="390"/>
      <c r="C362" s="390"/>
      <c r="D362" s="390"/>
      <c r="E362" s="409"/>
      <c r="F362" s="390"/>
      <c r="G362" s="390"/>
      <c r="H362" s="390"/>
      <c r="I362" s="390"/>
      <c r="J362" s="390"/>
      <c r="K362" s="412">
        <f t="shared" si="6"/>
        <v>0</v>
      </c>
    </row>
    <row r="363" spans="1:11" ht="15.75" x14ac:dyDescent="0.25">
      <c r="A363" s="392">
        <v>360</v>
      </c>
      <c r="B363" s="390"/>
      <c r="C363" s="390"/>
      <c r="D363" s="390"/>
      <c r="E363" s="409"/>
      <c r="F363" s="390"/>
      <c r="G363" s="390"/>
      <c r="H363" s="390"/>
      <c r="I363" s="390"/>
      <c r="J363" s="390"/>
      <c r="K363" s="412">
        <f t="shared" si="6"/>
        <v>0</v>
      </c>
    </row>
    <row r="364" spans="1:11" ht="15.75" x14ac:dyDescent="0.25">
      <c r="A364" s="392">
        <v>361</v>
      </c>
      <c r="B364" s="390"/>
      <c r="C364" s="390"/>
      <c r="D364" s="390"/>
      <c r="E364" s="409"/>
      <c r="F364" s="390"/>
      <c r="G364" s="390"/>
      <c r="H364" s="390"/>
      <c r="I364" s="390"/>
      <c r="J364" s="390"/>
      <c r="K364" s="412">
        <f t="shared" si="6"/>
        <v>0</v>
      </c>
    </row>
    <row r="365" spans="1:11" ht="15.75" x14ac:dyDescent="0.25">
      <c r="A365" s="392">
        <v>362</v>
      </c>
      <c r="B365" s="390"/>
      <c r="C365" s="390"/>
      <c r="D365" s="390"/>
      <c r="E365" s="409"/>
      <c r="F365" s="390"/>
      <c r="G365" s="390"/>
      <c r="H365" s="390"/>
      <c r="I365" s="390"/>
      <c r="J365" s="390"/>
      <c r="K365" s="412">
        <f t="shared" si="6"/>
        <v>0</v>
      </c>
    </row>
    <row r="366" spans="1:11" ht="15.75" x14ac:dyDescent="0.25">
      <c r="A366" s="392">
        <v>363</v>
      </c>
      <c r="B366" s="390"/>
      <c r="C366" s="390"/>
      <c r="D366" s="390"/>
      <c r="E366" s="409"/>
      <c r="F366" s="390"/>
      <c r="G366" s="390"/>
      <c r="H366" s="390"/>
      <c r="I366" s="390"/>
      <c r="J366" s="390"/>
      <c r="K366" s="412">
        <f t="shared" si="6"/>
        <v>0</v>
      </c>
    </row>
    <row r="367" spans="1:11" ht="15.75" x14ac:dyDescent="0.25">
      <c r="A367" s="392">
        <v>364</v>
      </c>
      <c r="B367" s="390"/>
      <c r="C367" s="390"/>
      <c r="D367" s="390"/>
      <c r="E367" s="409"/>
      <c r="F367" s="390"/>
      <c r="G367" s="390"/>
      <c r="H367" s="390"/>
      <c r="I367" s="390"/>
      <c r="J367" s="390"/>
      <c r="K367" s="412">
        <f t="shared" si="6"/>
        <v>0</v>
      </c>
    </row>
    <row r="368" spans="1:11" ht="15.75" x14ac:dyDescent="0.25">
      <c r="A368" s="392">
        <v>365</v>
      </c>
      <c r="B368" s="390"/>
      <c r="C368" s="390"/>
      <c r="D368" s="390"/>
      <c r="E368" s="409"/>
      <c r="F368" s="390"/>
      <c r="G368" s="390"/>
      <c r="H368" s="390"/>
      <c r="I368" s="390"/>
      <c r="J368" s="390"/>
      <c r="K368" s="412">
        <f t="shared" si="6"/>
        <v>0</v>
      </c>
    </row>
    <row r="369" spans="1:11" ht="15.75" x14ac:dyDescent="0.25">
      <c r="A369" s="392">
        <v>366</v>
      </c>
      <c r="B369" s="390"/>
      <c r="C369" s="390"/>
      <c r="D369" s="390"/>
      <c r="E369" s="409"/>
      <c r="F369" s="390"/>
      <c r="G369" s="390"/>
      <c r="H369" s="390"/>
      <c r="I369" s="390"/>
      <c r="J369" s="390"/>
      <c r="K369" s="412">
        <f t="shared" si="6"/>
        <v>0</v>
      </c>
    </row>
    <row r="370" spans="1:11" ht="15.75" x14ac:dyDescent="0.25">
      <c r="A370" s="392">
        <v>367</v>
      </c>
      <c r="B370" s="390"/>
      <c r="C370" s="390"/>
      <c r="D370" s="390"/>
      <c r="E370" s="409"/>
      <c r="F370" s="390"/>
      <c r="G370" s="390"/>
      <c r="H370" s="390"/>
      <c r="I370" s="390"/>
      <c r="J370" s="390"/>
      <c r="K370" s="412">
        <f t="shared" si="6"/>
        <v>0</v>
      </c>
    </row>
    <row r="371" spans="1:11" ht="15.75" x14ac:dyDescent="0.25">
      <c r="A371" s="392">
        <v>368</v>
      </c>
      <c r="B371" s="390"/>
      <c r="C371" s="390"/>
      <c r="D371" s="390"/>
      <c r="E371" s="409"/>
      <c r="F371" s="390"/>
      <c r="G371" s="390"/>
      <c r="H371" s="390"/>
      <c r="I371" s="390"/>
      <c r="J371" s="390"/>
      <c r="K371" s="412">
        <f t="shared" si="6"/>
        <v>0</v>
      </c>
    </row>
    <row r="372" spans="1:11" ht="15.75" x14ac:dyDescent="0.25">
      <c r="A372" s="392">
        <v>369</v>
      </c>
      <c r="B372" s="390"/>
      <c r="C372" s="390"/>
      <c r="D372" s="390"/>
      <c r="E372" s="409"/>
      <c r="F372" s="390"/>
      <c r="G372" s="390"/>
      <c r="H372" s="390"/>
      <c r="I372" s="390"/>
      <c r="J372" s="390"/>
      <c r="K372" s="412">
        <f t="shared" si="6"/>
        <v>0</v>
      </c>
    </row>
    <row r="373" spans="1:11" ht="15.75" x14ac:dyDescent="0.25">
      <c r="A373" s="392">
        <v>370</v>
      </c>
      <c r="B373" s="390"/>
      <c r="C373" s="390"/>
      <c r="D373" s="390"/>
      <c r="E373" s="409"/>
      <c r="F373" s="390"/>
      <c r="G373" s="390"/>
      <c r="H373" s="390"/>
      <c r="I373" s="390"/>
      <c r="J373" s="390"/>
      <c r="K373" s="412">
        <f t="shared" si="6"/>
        <v>0</v>
      </c>
    </row>
    <row r="374" spans="1:11" ht="15.75" x14ac:dyDescent="0.25">
      <c r="A374" s="392">
        <v>371</v>
      </c>
      <c r="B374" s="390"/>
      <c r="C374" s="390"/>
      <c r="D374" s="390"/>
      <c r="E374" s="409"/>
      <c r="F374" s="390"/>
      <c r="G374" s="390"/>
      <c r="H374" s="390"/>
      <c r="I374" s="390"/>
      <c r="J374" s="390"/>
      <c r="K374" s="412">
        <f t="shared" si="6"/>
        <v>0</v>
      </c>
    </row>
    <row r="375" spans="1:11" ht="15.75" x14ac:dyDescent="0.25">
      <c r="A375" s="392">
        <v>372</v>
      </c>
      <c r="B375" s="390"/>
      <c r="C375" s="390"/>
      <c r="D375" s="390"/>
      <c r="E375" s="409"/>
      <c r="F375" s="390"/>
      <c r="G375" s="390"/>
      <c r="H375" s="390"/>
      <c r="I375" s="390"/>
      <c r="J375" s="390"/>
      <c r="K375" s="412">
        <f t="shared" si="6"/>
        <v>0</v>
      </c>
    </row>
    <row r="376" spans="1:11" ht="15.75" x14ac:dyDescent="0.25">
      <c r="A376" s="392">
        <v>373</v>
      </c>
      <c r="B376" s="390"/>
      <c r="C376" s="390"/>
      <c r="D376" s="390"/>
      <c r="E376" s="409"/>
      <c r="F376" s="390"/>
      <c r="G376" s="390"/>
      <c r="H376" s="390"/>
      <c r="I376" s="390"/>
      <c r="J376" s="390"/>
      <c r="K376" s="412">
        <f t="shared" si="6"/>
        <v>0</v>
      </c>
    </row>
    <row r="377" spans="1:11" ht="15.75" x14ac:dyDescent="0.25">
      <c r="A377" s="392">
        <v>374</v>
      </c>
      <c r="B377" s="390"/>
      <c r="C377" s="390"/>
      <c r="D377" s="390"/>
      <c r="E377" s="409"/>
      <c r="F377" s="390"/>
      <c r="G377" s="390"/>
      <c r="H377" s="390"/>
      <c r="I377" s="390"/>
      <c r="J377" s="390"/>
      <c r="K377" s="412">
        <f t="shared" si="6"/>
        <v>0</v>
      </c>
    </row>
    <row r="378" spans="1:11" ht="15.75" x14ac:dyDescent="0.25">
      <c r="A378" s="392">
        <v>375</v>
      </c>
      <c r="B378" s="390"/>
      <c r="C378" s="390"/>
      <c r="D378" s="390"/>
      <c r="E378" s="409"/>
      <c r="F378" s="390"/>
      <c r="G378" s="390"/>
      <c r="H378" s="390"/>
      <c r="I378" s="390"/>
      <c r="J378" s="390"/>
      <c r="K378" s="412">
        <f t="shared" si="6"/>
        <v>0</v>
      </c>
    </row>
    <row r="379" spans="1:11" ht="15.75" x14ac:dyDescent="0.25">
      <c r="A379" s="392">
        <v>376</v>
      </c>
      <c r="B379" s="390"/>
      <c r="C379" s="390"/>
      <c r="D379" s="390"/>
      <c r="E379" s="409"/>
      <c r="F379" s="390"/>
      <c r="G379" s="390"/>
      <c r="H379" s="390"/>
      <c r="I379" s="390"/>
      <c r="J379" s="390"/>
      <c r="K379" s="412">
        <f t="shared" si="6"/>
        <v>0</v>
      </c>
    </row>
    <row r="380" spans="1:11" ht="15.75" x14ac:dyDescent="0.25">
      <c r="A380" s="392">
        <v>377</v>
      </c>
      <c r="B380" s="390"/>
      <c r="C380" s="390"/>
      <c r="D380" s="390"/>
      <c r="E380" s="409"/>
      <c r="F380" s="390"/>
      <c r="G380" s="390"/>
      <c r="H380" s="390"/>
      <c r="I380" s="390"/>
      <c r="J380" s="390"/>
      <c r="K380" s="412">
        <f t="shared" si="6"/>
        <v>0</v>
      </c>
    </row>
    <row r="381" spans="1:11" ht="15.75" x14ac:dyDescent="0.25">
      <c r="A381" s="392">
        <v>378</v>
      </c>
      <c r="B381" s="390"/>
      <c r="C381" s="390"/>
      <c r="D381" s="390"/>
      <c r="E381" s="409"/>
      <c r="F381" s="390"/>
      <c r="G381" s="390"/>
      <c r="H381" s="390"/>
      <c r="I381" s="390"/>
      <c r="J381" s="390"/>
      <c r="K381" s="412">
        <f t="shared" si="6"/>
        <v>0</v>
      </c>
    </row>
    <row r="382" spans="1:11" ht="15.75" x14ac:dyDescent="0.25">
      <c r="A382" s="392">
        <v>379</v>
      </c>
      <c r="B382" s="390"/>
      <c r="C382" s="390"/>
      <c r="D382" s="390"/>
      <c r="E382" s="409"/>
      <c r="F382" s="390"/>
      <c r="G382" s="390"/>
      <c r="H382" s="390"/>
      <c r="I382" s="390"/>
      <c r="J382" s="390"/>
      <c r="K382" s="412">
        <f t="shared" si="6"/>
        <v>0</v>
      </c>
    </row>
    <row r="383" spans="1:11" ht="15.75" x14ac:dyDescent="0.25">
      <c r="A383" s="392">
        <v>380</v>
      </c>
      <c r="B383" s="390"/>
      <c r="C383" s="390"/>
      <c r="D383" s="390"/>
      <c r="E383" s="409"/>
      <c r="F383" s="390"/>
      <c r="G383" s="390"/>
      <c r="H383" s="390"/>
      <c r="I383" s="390"/>
      <c r="J383" s="390"/>
      <c r="K383" s="412">
        <f t="shared" si="6"/>
        <v>0</v>
      </c>
    </row>
    <row r="384" spans="1:11" ht="15.75" x14ac:dyDescent="0.25">
      <c r="A384" s="392">
        <v>381</v>
      </c>
      <c r="B384" s="390"/>
      <c r="C384" s="390"/>
      <c r="D384" s="390"/>
      <c r="E384" s="409"/>
      <c r="F384" s="390"/>
      <c r="G384" s="390"/>
      <c r="H384" s="390"/>
      <c r="I384" s="390"/>
      <c r="J384" s="390"/>
      <c r="K384" s="412">
        <f t="shared" si="6"/>
        <v>0</v>
      </c>
    </row>
    <row r="385" spans="1:11" ht="15.75" x14ac:dyDescent="0.25">
      <c r="A385" s="392">
        <v>382</v>
      </c>
      <c r="B385" s="390"/>
      <c r="C385" s="390"/>
      <c r="D385" s="390"/>
      <c r="E385" s="409"/>
      <c r="F385" s="390"/>
      <c r="G385" s="390"/>
      <c r="H385" s="390"/>
      <c r="I385" s="390"/>
      <c r="J385" s="390"/>
      <c r="K385" s="412">
        <f t="shared" si="6"/>
        <v>0</v>
      </c>
    </row>
    <row r="386" spans="1:11" ht="15.75" x14ac:dyDescent="0.25">
      <c r="A386" s="392">
        <v>383</v>
      </c>
      <c r="B386" s="390"/>
      <c r="C386" s="390"/>
      <c r="D386" s="390"/>
      <c r="E386" s="409"/>
      <c r="F386" s="390"/>
      <c r="G386" s="390"/>
      <c r="H386" s="390"/>
      <c r="I386" s="390"/>
      <c r="J386" s="390"/>
      <c r="K386" s="412">
        <f t="shared" si="6"/>
        <v>0</v>
      </c>
    </row>
    <row r="387" spans="1:11" ht="15.75" x14ac:dyDescent="0.25">
      <c r="A387" s="392">
        <v>384</v>
      </c>
      <c r="B387" s="390"/>
      <c r="C387" s="390"/>
      <c r="D387" s="390"/>
      <c r="E387" s="409"/>
      <c r="F387" s="390"/>
      <c r="G387" s="390"/>
      <c r="H387" s="390"/>
      <c r="I387" s="390"/>
      <c r="J387" s="390"/>
      <c r="K387" s="412">
        <f t="shared" si="6"/>
        <v>0</v>
      </c>
    </row>
    <row r="388" spans="1:11" ht="15.75" x14ac:dyDescent="0.25">
      <c r="A388" s="392">
        <v>385</v>
      </c>
      <c r="B388" s="390"/>
      <c r="C388" s="390"/>
      <c r="D388" s="390"/>
      <c r="E388" s="409"/>
      <c r="F388" s="390"/>
      <c r="G388" s="390"/>
      <c r="H388" s="390"/>
      <c r="I388" s="390"/>
      <c r="J388" s="390"/>
      <c r="K388" s="412">
        <f t="shared" ref="K388:K451" si="7">H388+I388+J388</f>
        <v>0</v>
      </c>
    </row>
    <row r="389" spans="1:11" ht="15.75" x14ac:dyDescent="0.25">
      <c r="A389" s="392">
        <v>386</v>
      </c>
      <c r="B389" s="390"/>
      <c r="C389" s="390"/>
      <c r="D389" s="390"/>
      <c r="E389" s="409"/>
      <c r="F389" s="390"/>
      <c r="G389" s="390"/>
      <c r="H389" s="390"/>
      <c r="I389" s="390"/>
      <c r="J389" s="390"/>
      <c r="K389" s="412">
        <f t="shared" si="7"/>
        <v>0</v>
      </c>
    </row>
    <row r="390" spans="1:11" ht="15.75" x14ac:dyDescent="0.25">
      <c r="A390" s="392">
        <v>387</v>
      </c>
      <c r="B390" s="390"/>
      <c r="C390" s="390"/>
      <c r="D390" s="390"/>
      <c r="E390" s="409"/>
      <c r="F390" s="390"/>
      <c r="G390" s="390"/>
      <c r="H390" s="390"/>
      <c r="I390" s="390"/>
      <c r="J390" s="390"/>
      <c r="K390" s="412">
        <f t="shared" si="7"/>
        <v>0</v>
      </c>
    </row>
    <row r="391" spans="1:11" ht="15.75" x14ac:dyDescent="0.25">
      <c r="A391" s="392">
        <v>388</v>
      </c>
      <c r="B391" s="390"/>
      <c r="C391" s="390"/>
      <c r="D391" s="390"/>
      <c r="E391" s="409"/>
      <c r="F391" s="390"/>
      <c r="G391" s="390"/>
      <c r="H391" s="390"/>
      <c r="I391" s="390"/>
      <c r="J391" s="390"/>
      <c r="K391" s="412">
        <f t="shared" si="7"/>
        <v>0</v>
      </c>
    </row>
    <row r="392" spans="1:11" ht="15.75" x14ac:dyDescent="0.25">
      <c r="A392" s="392">
        <v>389</v>
      </c>
      <c r="B392" s="390"/>
      <c r="C392" s="390"/>
      <c r="D392" s="390"/>
      <c r="E392" s="409"/>
      <c r="F392" s="390"/>
      <c r="G392" s="390"/>
      <c r="H392" s="390"/>
      <c r="I392" s="390"/>
      <c r="J392" s="390"/>
      <c r="K392" s="412">
        <f t="shared" si="7"/>
        <v>0</v>
      </c>
    </row>
    <row r="393" spans="1:11" ht="15.75" x14ac:dyDescent="0.25">
      <c r="A393" s="392">
        <v>390</v>
      </c>
      <c r="B393" s="390"/>
      <c r="C393" s="390"/>
      <c r="D393" s="390"/>
      <c r="E393" s="409"/>
      <c r="F393" s="390"/>
      <c r="G393" s="390"/>
      <c r="H393" s="390"/>
      <c r="I393" s="390"/>
      <c r="J393" s="390"/>
      <c r="K393" s="412">
        <f t="shared" si="7"/>
        <v>0</v>
      </c>
    </row>
    <row r="394" spans="1:11" ht="15.75" x14ac:dyDescent="0.25">
      <c r="A394" s="392">
        <v>391</v>
      </c>
      <c r="B394" s="390"/>
      <c r="C394" s="390"/>
      <c r="D394" s="390"/>
      <c r="E394" s="409"/>
      <c r="F394" s="390"/>
      <c r="G394" s="390"/>
      <c r="H394" s="390"/>
      <c r="I394" s="390"/>
      <c r="J394" s="390"/>
      <c r="K394" s="412">
        <f t="shared" si="7"/>
        <v>0</v>
      </c>
    </row>
    <row r="395" spans="1:11" ht="15.75" x14ac:dyDescent="0.25">
      <c r="A395" s="392">
        <v>392</v>
      </c>
      <c r="B395" s="390"/>
      <c r="C395" s="390"/>
      <c r="D395" s="390"/>
      <c r="E395" s="409"/>
      <c r="F395" s="390"/>
      <c r="G395" s="390"/>
      <c r="H395" s="390"/>
      <c r="I395" s="390"/>
      <c r="J395" s="390"/>
      <c r="K395" s="412">
        <f t="shared" si="7"/>
        <v>0</v>
      </c>
    </row>
    <row r="396" spans="1:11" ht="15.75" x14ac:dyDescent="0.25">
      <c r="A396" s="392">
        <v>393</v>
      </c>
      <c r="B396" s="390"/>
      <c r="C396" s="390"/>
      <c r="D396" s="390"/>
      <c r="E396" s="409"/>
      <c r="F396" s="390"/>
      <c r="G396" s="390"/>
      <c r="H396" s="390"/>
      <c r="I396" s="390"/>
      <c r="J396" s="390"/>
      <c r="K396" s="412">
        <f t="shared" si="7"/>
        <v>0</v>
      </c>
    </row>
    <row r="397" spans="1:11" ht="15.75" x14ac:dyDescent="0.25">
      <c r="A397" s="392">
        <v>394</v>
      </c>
      <c r="B397" s="390"/>
      <c r="C397" s="390"/>
      <c r="D397" s="390"/>
      <c r="E397" s="409"/>
      <c r="F397" s="390"/>
      <c r="G397" s="390"/>
      <c r="H397" s="390"/>
      <c r="I397" s="390"/>
      <c r="J397" s="390"/>
      <c r="K397" s="412">
        <f t="shared" si="7"/>
        <v>0</v>
      </c>
    </row>
    <row r="398" spans="1:11" ht="15.75" x14ac:dyDescent="0.25">
      <c r="A398" s="392">
        <v>395</v>
      </c>
      <c r="B398" s="390"/>
      <c r="C398" s="390"/>
      <c r="D398" s="390"/>
      <c r="E398" s="409"/>
      <c r="F398" s="390"/>
      <c r="G398" s="390"/>
      <c r="H398" s="390"/>
      <c r="I398" s="390"/>
      <c r="J398" s="390"/>
      <c r="K398" s="412">
        <f t="shared" si="7"/>
        <v>0</v>
      </c>
    </row>
    <row r="399" spans="1:11" ht="15.75" x14ac:dyDescent="0.25">
      <c r="A399" s="392">
        <v>396</v>
      </c>
      <c r="B399" s="390"/>
      <c r="C399" s="390"/>
      <c r="D399" s="390"/>
      <c r="E399" s="409"/>
      <c r="F399" s="390"/>
      <c r="G399" s="390"/>
      <c r="H399" s="390"/>
      <c r="I399" s="390"/>
      <c r="J399" s="390"/>
      <c r="K399" s="412">
        <f t="shared" si="7"/>
        <v>0</v>
      </c>
    </row>
    <row r="400" spans="1:11" ht="15.75" x14ac:dyDescent="0.25">
      <c r="A400" s="392">
        <v>397</v>
      </c>
      <c r="B400" s="390"/>
      <c r="C400" s="390"/>
      <c r="D400" s="390"/>
      <c r="E400" s="409"/>
      <c r="F400" s="390"/>
      <c r="G400" s="390"/>
      <c r="H400" s="390"/>
      <c r="I400" s="390"/>
      <c r="J400" s="390"/>
      <c r="K400" s="412">
        <f t="shared" si="7"/>
        <v>0</v>
      </c>
    </row>
    <row r="401" spans="1:11" ht="15.75" x14ac:dyDescent="0.25">
      <c r="A401" s="392">
        <v>398</v>
      </c>
      <c r="B401" s="390"/>
      <c r="C401" s="390"/>
      <c r="D401" s="390"/>
      <c r="E401" s="409"/>
      <c r="F401" s="390"/>
      <c r="G401" s="390"/>
      <c r="H401" s="390"/>
      <c r="I401" s="390"/>
      <c r="J401" s="390"/>
      <c r="K401" s="412">
        <f t="shared" si="7"/>
        <v>0</v>
      </c>
    </row>
    <row r="402" spans="1:11" ht="15.75" x14ac:dyDescent="0.25">
      <c r="A402" s="392">
        <v>399</v>
      </c>
      <c r="B402" s="390"/>
      <c r="C402" s="390"/>
      <c r="D402" s="390"/>
      <c r="E402" s="409"/>
      <c r="F402" s="390"/>
      <c r="G402" s="390"/>
      <c r="H402" s="390"/>
      <c r="I402" s="390"/>
      <c r="J402" s="390"/>
      <c r="K402" s="412">
        <f t="shared" si="7"/>
        <v>0</v>
      </c>
    </row>
    <row r="403" spans="1:11" ht="15.75" x14ac:dyDescent="0.25">
      <c r="A403" s="392">
        <v>400</v>
      </c>
      <c r="B403" s="390"/>
      <c r="C403" s="390"/>
      <c r="D403" s="390"/>
      <c r="E403" s="409"/>
      <c r="F403" s="390"/>
      <c r="G403" s="390"/>
      <c r="H403" s="390"/>
      <c r="I403" s="390"/>
      <c r="J403" s="390"/>
      <c r="K403" s="412">
        <f t="shared" si="7"/>
        <v>0</v>
      </c>
    </row>
    <row r="404" spans="1:11" ht="15.75" x14ac:dyDescent="0.25">
      <c r="A404" s="392">
        <v>401</v>
      </c>
      <c r="B404" s="390"/>
      <c r="C404" s="390"/>
      <c r="D404" s="390"/>
      <c r="E404" s="409"/>
      <c r="F404" s="390"/>
      <c r="G404" s="390"/>
      <c r="H404" s="390"/>
      <c r="I404" s="390"/>
      <c r="J404" s="390"/>
      <c r="K404" s="412">
        <f t="shared" si="7"/>
        <v>0</v>
      </c>
    </row>
    <row r="405" spans="1:11" ht="15.75" x14ac:dyDescent="0.25">
      <c r="A405" s="392">
        <v>402</v>
      </c>
      <c r="B405" s="390"/>
      <c r="C405" s="390"/>
      <c r="D405" s="390"/>
      <c r="E405" s="409"/>
      <c r="F405" s="390"/>
      <c r="G405" s="390"/>
      <c r="H405" s="390"/>
      <c r="I405" s="390"/>
      <c r="J405" s="390"/>
      <c r="K405" s="412">
        <f t="shared" si="7"/>
        <v>0</v>
      </c>
    </row>
    <row r="406" spans="1:11" ht="15.75" x14ac:dyDescent="0.25">
      <c r="A406" s="392">
        <v>403</v>
      </c>
      <c r="B406" s="390"/>
      <c r="C406" s="390"/>
      <c r="D406" s="390"/>
      <c r="E406" s="409"/>
      <c r="F406" s="390"/>
      <c r="G406" s="390"/>
      <c r="H406" s="390"/>
      <c r="I406" s="390"/>
      <c r="J406" s="390"/>
      <c r="K406" s="412">
        <f t="shared" si="7"/>
        <v>0</v>
      </c>
    </row>
    <row r="407" spans="1:11" ht="15.75" x14ac:dyDescent="0.25">
      <c r="A407" s="392">
        <v>404</v>
      </c>
      <c r="B407" s="390"/>
      <c r="C407" s="390"/>
      <c r="D407" s="390"/>
      <c r="E407" s="409"/>
      <c r="F407" s="390"/>
      <c r="G407" s="390"/>
      <c r="H407" s="390"/>
      <c r="I407" s="390"/>
      <c r="J407" s="390"/>
      <c r="K407" s="412">
        <f t="shared" si="7"/>
        <v>0</v>
      </c>
    </row>
    <row r="408" spans="1:11" ht="15.75" x14ac:dyDescent="0.25">
      <c r="A408" s="392">
        <v>405</v>
      </c>
      <c r="B408" s="390"/>
      <c r="C408" s="390"/>
      <c r="D408" s="390"/>
      <c r="E408" s="409"/>
      <c r="F408" s="390"/>
      <c r="G408" s="390"/>
      <c r="H408" s="390"/>
      <c r="I408" s="390"/>
      <c r="J408" s="390"/>
      <c r="K408" s="412">
        <f t="shared" si="7"/>
        <v>0</v>
      </c>
    </row>
    <row r="409" spans="1:11" ht="15.75" x14ac:dyDescent="0.25">
      <c r="A409" s="392">
        <v>406</v>
      </c>
      <c r="B409" s="390"/>
      <c r="C409" s="390"/>
      <c r="D409" s="390"/>
      <c r="E409" s="409"/>
      <c r="F409" s="390"/>
      <c r="G409" s="390"/>
      <c r="H409" s="390"/>
      <c r="I409" s="390"/>
      <c r="J409" s="390"/>
      <c r="K409" s="412">
        <f t="shared" si="7"/>
        <v>0</v>
      </c>
    </row>
    <row r="410" spans="1:11" ht="15.75" x14ac:dyDescent="0.25">
      <c r="A410" s="392">
        <v>407</v>
      </c>
      <c r="B410" s="390"/>
      <c r="C410" s="390"/>
      <c r="D410" s="390"/>
      <c r="E410" s="409"/>
      <c r="F410" s="390"/>
      <c r="G410" s="390"/>
      <c r="H410" s="390"/>
      <c r="I410" s="390"/>
      <c r="J410" s="390"/>
      <c r="K410" s="412">
        <f t="shared" si="7"/>
        <v>0</v>
      </c>
    </row>
    <row r="411" spans="1:11" ht="15.75" x14ac:dyDescent="0.25">
      <c r="A411" s="392">
        <v>408</v>
      </c>
      <c r="B411" s="390"/>
      <c r="C411" s="390"/>
      <c r="D411" s="390"/>
      <c r="E411" s="409"/>
      <c r="F411" s="390"/>
      <c r="G411" s="390"/>
      <c r="H411" s="390"/>
      <c r="I411" s="390"/>
      <c r="J411" s="390"/>
      <c r="K411" s="412">
        <f t="shared" si="7"/>
        <v>0</v>
      </c>
    </row>
    <row r="412" spans="1:11" ht="15.75" x14ac:dyDescent="0.25">
      <c r="A412" s="392">
        <v>409</v>
      </c>
      <c r="B412" s="390"/>
      <c r="C412" s="390"/>
      <c r="D412" s="390"/>
      <c r="E412" s="409"/>
      <c r="F412" s="390"/>
      <c r="G412" s="390"/>
      <c r="H412" s="390"/>
      <c r="I412" s="390"/>
      <c r="J412" s="390"/>
      <c r="K412" s="412">
        <f t="shared" si="7"/>
        <v>0</v>
      </c>
    </row>
    <row r="413" spans="1:11" ht="15.75" x14ac:dyDescent="0.25">
      <c r="A413" s="392">
        <v>410</v>
      </c>
      <c r="B413" s="390"/>
      <c r="C413" s="390"/>
      <c r="D413" s="390"/>
      <c r="E413" s="409"/>
      <c r="F413" s="390"/>
      <c r="G413" s="390"/>
      <c r="H413" s="390"/>
      <c r="I413" s="390"/>
      <c r="J413" s="390"/>
      <c r="K413" s="412">
        <f t="shared" si="7"/>
        <v>0</v>
      </c>
    </row>
    <row r="414" spans="1:11" ht="15.75" x14ac:dyDescent="0.25">
      <c r="A414" s="392">
        <v>411</v>
      </c>
      <c r="B414" s="390"/>
      <c r="C414" s="390"/>
      <c r="D414" s="390"/>
      <c r="E414" s="409"/>
      <c r="F414" s="390"/>
      <c r="G414" s="390"/>
      <c r="H414" s="390"/>
      <c r="I414" s="390"/>
      <c r="J414" s="390"/>
      <c r="K414" s="412">
        <f t="shared" si="7"/>
        <v>0</v>
      </c>
    </row>
    <row r="415" spans="1:11" ht="15.75" x14ac:dyDescent="0.25">
      <c r="A415" s="392">
        <v>412</v>
      </c>
      <c r="B415" s="390"/>
      <c r="C415" s="390"/>
      <c r="D415" s="390"/>
      <c r="E415" s="409"/>
      <c r="F415" s="390"/>
      <c r="G415" s="390"/>
      <c r="H415" s="390"/>
      <c r="I415" s="390"/>
      <c r="J415" s="390"/>
      <c r="K415" s="412">
        <f t="shared" si="7"/>
        <v>0</v>
      </c>
    </row>
    <row r="416" spans="1:11" ht="15.75" x14ac:dyDescent="0.25">
      <c r="A416" s="392">
        <v>413</v>
      </c>
      <c r="B416" s="390"/>
      <c r="C416" s="390"/>
      <c r="D416" s="390"/>
      <c r="E416" s="409"/>
      <c r="F416" s="390"/>
      <c r="G416" s="390"/>
      <c r="H416" s="390"/>
      <c r="I416" s="390"/>
      <c r="J416" s="390"/>
      <c r="K416" s="412">
        <f t="shared" si="7"/>
        <v>0</v>
      </c>
    </row>
    <row r="417" spans="1:11" ht="15.75" x14ac:dyDescent="0.25">
      <c r="A417" s="392">
        <v>414</v>
      </c>
      <c r="B417" s="390"/>
      <c r="C417" s="390"/>
      <c r="D417" s="390"/>
      <c r="E417" s="409"/>
      <c r="F417" s="390"/>
      <c r="G417" s="390"/>
      <c r="H417" s="390"/>
      <c r="I417" s="390"/>
      <c r="J417" s="390"/>
      <c r="K417" s="412">
        <f t="shared" si="7"/>
        <v>0</v>
      </c>
    </row>
    <row r="418" spans="1:11" ht="15.75" x14ac:dyDescent="0.25">
      <c r="A418" s="392">
        <v>415</v>
      </c>
      <c r="B418" s="390"/>
      <c r="C418" s="390"/>
      <c r="D418" s="390"/>
      <c r="E418" s="409"/>
      <c r="F418" s="390"/>
      <c r="G418" s="390"/>
      <c r="H418" s="390"/>
      <c r="I418" s="390"/>
      <c r="J418" s="390"/>
      <c r="K418" s="412">
        <f t="shared" si="7"/>
        <v>0</v>
      </c>
    </row>
    <row r="419" spans="1:11" ht="15.75" x14ac:dyDescent="0.25">
      <c r="A419" s="392">
        <v>416</v>
      </c>
      <c r="B419" s="390"/>
      <c r="C419" s="390"/>
      <c r="D419" s="390"/>
      <c r="E419" s="409"/>
      <c r="F419" s="390"/>
      <c r="G419" s="390"/>
      <c r="H419" s="390"/>
      <c r="I419" s="390"/>
      <c r="J419" s="390"/>
      <c r="K419" s="412">
        <f t="shared" si="7"/>
        <v>0</v>
      </c>
    </row>
    <row r="420" spans="1:11" ht="15.75" x14ac:dyDescent="0.25">
      <c r="A420" s="392">
        <v>417</v>
      </c>
      <c r="B420" s="390"/>
      <c r="C420" s="390"/>
      <c r="D420" s="390"/>
      <c r="E420" s="409"/>
      <c r="F420" s="390"/>
      <c r="G420" s="390"/>
      <c r="H420" s="390"/>
      <c r="I420" s="390"/>
      <c r="J420" s="390"/>
      <c r="K420" s="412">
        <f t="shared" si="7"/>
        <v>0</v>
      </c>
    </row>
    <row r="421" spans="1:11" ht="15.75" x14ac:dyDescent="0.25">
      <c r="A421" s="392">
        <v>418</v>
      </c>
      <c r="B421" s="390"/>
      <c r="C421" s="390"/>
      <c r="D421" s="390"/>
      <c r="E421" s="409"/>
      <c r="F421" s="390"/>
      <c r="G421" s="390"/>
      <c r="H421" s="390"/>
      <c r="I421" s="390"/>
      <c r="J421" s="390"/>
      <c r="K421" s="412">
        <f t="shared" si="7"/>
        <v>0</v>
      </c>
    </row>
    <row r="422" spans="1:11" ht="15.75" x14ac:dyDescent="0.25">
      <c r="A422" s="392">
        <v>419</v>
      </c>
      <c r="B422" s="390"/>
      <c r="C422" s="390"/>
      <c r="D422" s="390"/>
      <c r="E422" s="409"/>
      <c r="F422" s="390"/>
      <c r="G422" s="390"/>
      <c r="H422" s="390"/>
      <c r="I422" s="390"/>
      <c r="J422" s="390"/>
      <c r="K422" s="412">
        <f t="shared" si="7"/>
        <v>0</v>
      </c>
    </row>
    <row r="423" spans="1:11" ht="15.75" x14ac:dyDescent="0.25">
      <c r="A423" s="392">
        <v>420</v>
      </c>
      <c r="B423" s="390"/>
      <c r="C423" s="390"/>
      <c r="D423" s="390"/>
      <c r="E423" s="409"/>
      <c r="F423" s="390"/>
      <c r="G423" s="390"/>
      <c r="H423" s="390"/>
      <c r="I423" s="390"/>
      <c r="J423" s="390"/>
      <c r="K423" s="412">
        <f t="shared" si="7"/>
        <v>0</v>
      </c>
    </row>
    <row r="424" spans="1:11" ht="15.75" x14ac:dyDescent="0.25">
      <c r="A424" s="392">
        <v>421</v>
      </c>
      <c r="B424" s="390"/>
      <c r="C424" s="390"/>
      <c r="D424" s="390"/>
      <c r="E424" s="409"/>
      <c r="F424" s="390"/>
      <c r="G424" s="390"/>
      <c r="H424" s="390"/>
      <c r="I424" s="390"/>
      <c r="J424" s="390"/>
      <c r="K424" s="412">
        <f t="shared" si="7"/>
        <v>0</v>
      </c>
    </row>
    <row r="425" spans="1:11" ht="15.75" x14ac:dyDescent="0.25">
      <c r="A425" s="392">
        <v>422</v>
      </c>
      <c r="B425" s="390"/>
      <c r="C425" s="390"/>
      <c r="D425" s="390"/>
      <c r="E425" s="409"/>
      <c r="F425" s="390"/>
      <c r="G425" s="390"/>
      <c r="H425" s="390"/>
      <c r="I425" s="390"/>
      <c r="J425" s="390"/>
      <c r="K425" s="412">
        <f t="shared" si="7"/>
        <v>0</v>
      </c>
    </row>
    <row r="426" spans="1:11" ht="15.75" x14ac:dyDescent="0.25">
      <c r="A426" s="392">
        <v>423</v>
      </c>
      <c r="B426" s="390"/>
      <c r="C426" s="390"/>
      <c r="D426" s="390"/>
      <c r="E426" s="409"/>
      <c r="F426" s="390"/>
      <c r="G426" s="390"/>
      <c r="H426" s="390"/>
      <c r="I426" s="390"/>
      <c r="J426" s="390"/>
      <c r="K426" s="412">
        <f t="shared" si="7"/>
        <v>0</v>
      </c>
    </row>
    <row r="427" spans="1:11" ht="15.75" x14ac:dyDescent="0.25">
      <c r="A427" s="392">
        <v>424</v>
      </c>
      <c r="B427" s="390"/>
      <c r="C427" s="390"/>
      <c r="D427" s="390"/>
      <c r="E427" s="409"/>
      <c r="F427" s="390"/>
      <c r="G427" s="390"/>
      <c r="H427" s="390"/>
      <c r="I427" s="390"/>
      <c r="J427" s="390"/>
      <c r="K427" s="412">
        <f t="shared" si="7"/>
        <v>0</v>
      </c>
    </row>
    <row r="428" spans="1:11" ht="15.75" x14ac:dyDescent="0.25">
      <c r="A428" s="392">
        <v>425</v>
      </c>
      <c r="B428" s="390"/>
      <c r="C428" s="390"/>
      <c r="D428" s="390"/>
      <c r="E428" s="409"/>
      <c r="F428" s="390"/>
      <c r="G428" s="390"/>
      <c r="H428" s="390"/>
      <c r="I428" s="390"/>
      <c r="J428" s="390"/>
      <c r="K428" s="412">
        <f t="shared" si="7"/>
        <v>0</v>
      </c>
    </row>
    <row r="429" spans="1:11" ht="15.75" x14ac:dyDescent="0.25">
      <c r="A429" s="392">
        <v>426</v>
      </c>
      <c r="B429" s="390"/>
      <c r="C429" s="390"/>
      <c r="D429" s="390"/>
      <c r="E429" s="409"/>
      <c r="F429" s="390"/>
      <c r="G429" s="390"/>
      <c r="H429" s="390"/>
      <c r="I429" s="390"/>
      <c r="J429" s="390"/>
      <c r="K429" s="412">
        <f t="shared" si="7"/>
        <v>0</v>
      </c>
    </row>
    <row r="430" spans="1:11" ht="15.75" x14ac:dyDescent="0.25">
      <c r="A430" s="392">
        <v>427</v>
      </c>
      <c r="B430" s="390"/>
      <c r="C430" s="390"/>
      <c r="D430" s="390"/>
      <c r="E430" s="409"/>
      <c r="F430" s="390"/>
      <c r="G430" s="390"/>
      <c r="H430" s="390"/>
      <c r="I430" s="390"/>
      <c r="J430" s="390"/>
      <c r="K430" s="412">
        <f t="shared" si="7"/>
        <v>0</v>
      </c>
    </row>
    <row r="431" spans="1:11" ht="15.75" x14ac:dyDescent="0.25">
      <c r="A431" s="392">
        <v>428</v>
      </c>
      <c r="B431" s="390"/>
      <c r="C431" s="390"/>
      <c r="D431" s="390"/>
      <c r="E431" s="409"/>
      <c r="F431" s="390"/>
      <c r="G431" s="390"/>
      <c r="H431" s="390"/>
      <c r="I431" s="390"/>
      <c r="J431" s="390"/>
      <c r="K431" s="412">
        <f t="shared" si="7"/>
        <v>0</v>
      </c>
    </row>
    <row r="432" spans="1:11" ht="15.75" x14ac:dyDescent="0.25">
      <c r="A432" s="392">
        <v>429</v>
      </c>
      <c r="B432" s="390"/>
      <c r="C432" s="390"/>
      <c r="D432" s="390"/>
      <c r="E432" s="409"/>
      <c r="F432" s="390"/>
      <c r="G432" s="390"/>
      <c r="H432" s="390"/>
      <c r="I432" s="390"/>
      <c r="J432" s="390"/>
      <c r="K432" s="412">
        <f t="shared" si="7"/>
        <v>0</v>
      </c>
    </row>
    <row r="433" spans="1:11" ht="15.75" x14ac:dyDescent="0.25">
      <c r="A433" s="392">
        <v>430</v>
      </c>
      <c r="B433" s="390"/>
      <c r="C433" s="390"/>
      <c r="D433" s="390"/>
      <c r="E433" s="409"/>
      <c r="F433" s="390"/>
      <c r="G433" s="390"/>
      <c r="H433" s="390"/>
      <c r="I433" s="390"/>
      <c r="J433" s="390"/>
      <c r="K433" s="412">
        <f t="shared" si="7"/>
        <v>0</v>
      </c>
    </row>
    <row r="434" spans="1:11" ht="15.75" x14ac:dyDescent="0.25">
      <c r="A434" s="392">
        <v>431</v>
      </c>
      <c r="B434" s="390"/>
      <c r="C434" s="390"/>
      <c r="D434" s="390"/>
      <c r="E434" s="409"/>
      <c r="F434" s="390"/>
      <c r="G434" s="390"/>
      <c r="H434" s="390"/>
      <c r="I434" s="390"/>
      <c r="J434" s="390"/>
      <c r="K434" s="412">
        <f t="shared" si="7"/>
        <v>0</v>
      </c>
    </row>
    <row r="435" spans="1:11" ht="15.75" x14ac:dyDescent="0.25">
      <c r="A435" s="392">
        <v>432</v>
      </c>
      <c r="B435" s="390"/>
      <c r="C435" s="390"/>
      <c r="D435" s="390"/>
      <c r="E435" s="409"/>
      <c r="F435" s="390"/>
      <c r="G435" s="390"/>
      <c r="H435" s="390"/>
      <c r="I435" s="390"/>
      <c r="J435" s="390"/>
      <c r="K435" s="412">
        <f t="shared" si="7"/>
        <v>0</v>
      </c>
    </row>
    <row r="436" spans="1:11" ht="15.75" x14ac:dyDescent="0.25">
      <c r="A436" s="392">
        <v>433</v>
      </c>
      <c r="B436" s="390"/>
      <c r="C436" s="390"/>
      <c r="D436" s="390"/>
      <c r="E436" s="409"/>
      <c r="F436" s="390"/>
      <c r="G436" s="390"/>
      <c r="H436" s="390"/>
      <c r="I436" s="390"/>
      <c r="J436" s="390"/>
      <c r="K436" s="412">
        <f t="shared" si="7"/>
        <v>0</v>
      </c>
    </row>
    <row r="437" spans="1:11" ht="15.75" x14ac:dyDescent="0.25">
      <c r="A437" s="392">
        <v>434</v>
      </c>
      <c r="B437" s="390"/>
      <c r="C437" s="390"/>
      <c r="D437" s="390"/>
      <c r="E437" s="409"/>
      <c r="F437" s="390"/>
      <c r="G437" s="390"/>
      <c r="H437" s="390"/>
      <c r="I437" s="390"/>
      <c r="J437" s="390"/>
      <c r="K437" s="412">
        <f t="shared" si="7"/>
        <v>0</v>
      </c>
    </row>
    <row r="438" spans="1:11" ht="15.75" x14ac:dyDescent="0.25">
      <c r="A438" s="392">
        <v>435</v>
      </c>
      <c r="B438" s="390"/>
      <c r="C438" s="390"/>
      <c r="D438" s="390"/>
      <c r="E438" s="409"/>
      <c r="F438" s="390"/>
      <c r="G438" s="390"/>
      <c r="H438" s="390"/>
      <c r="I438" s="390"/>
      <c r="J438" s="390"/>
      <c r="K438" s="412">
        <f t="shared" si="7"/>
        <v>0</v>
      </c>
    </row>
    <row r="439" spans="1:11" ht="15.75" x14ac:dyDescent="0.25">
      <c r="A439" s="392">
        <v>436</v>
      </c>
      <c r="B439" s="390"/>
      <c r="C439" s="390"/>
      <c r="D439" s="390"/>
      <c r="E439" s="409"/>
      <c r="F439" s="390"/>
      <c r="G439" s="390"/>
      <c r="H439" s="390"/>
      <c r="I439" s="390"/>
      <c r="J439" s="390"/>
      <c r="K439" s="412">
        <f t="shared" si="7"/>
        <v>0</v>
      </c>
    </row>
    <row r="440" spans="1:11" ht="15.75" x14ac:dyDescent="0.25">
      <c r="A440" s="392">
        <v>437</v>
      </c>
      <c r="B440" s="390"/>
      <c r="C440" s="390"/>
      <c r="D440" s="390"/>
      <c r="E440" s="409"/>
      <c r="F440" s="390"/>
      <c r="G440" s="390"/>
      <c r="H440" s="390"/>
      <c r="I440" s="390"/>
      <c r="J440" s="390"/>
      <c r="K440" s="412">
        <f t="shared" si="7"/>
        <v>0</v>
      </c>
    </row>
    <row r="441" spans="1:11" ht="15.75" x14ac:dyDescent="0.25">
      <c r="A441" s="392">
        <v>438</v>
      </c>
      <c r="B441" s="390"/>
      <c r="C441" s="390"/>
      <c r="D441" s="390"/>
      <c r="E441" s="409"/>
      <c r="F441" s="390"/>
      <c r="G441" s="390"/>
      <c r="H441" s="390"/>
      <c r="I441" s="390"/>
      <c r="J441" s="390"/>
      <c r="K441" s="412">
        <f t="shared" si="7"/>
        <v>0</v>
      </c>
    </row>
    <row r="442" spans="1:11" ht="15.75" x14ac:dyDescent="0.25">
      <c r="A442" s="392">
        <v>439</v>
      </c>
      <c r="B442" s="390"/>
      <c r="C442" s="390"/>
      <c r="D442" s="390"/>
      <c r="E442" s="409"/>
      <c r="F442" s="390"/>
      <c r="G442" s="390"/>
      <c r="H442" s="390"/>
      <c r="I442" s="390"/>
      <c r="J442" s="390"/>
      <c r="K442" s="412">
        <f t="shared" si="7"/>
        <v>0</v>
      </c>
    </row>
    <row r="443" spans="1:11" ht="15.75" x14ac:dyDescent="0.25">
      <c r="A443" s="392">
        <v>440</v>
      </c>
      <c r="B443" s="390"/>
      <c r="C443" s="390"/>
      <c r="D443" s="390"/>
      <c r="E443" s="409"/>
      <c r="F443" s="390"/>
      <c r="G443" s="390"/>
      <c r="H443" s="390"/>
      <c r="I443" s="390"/>
      <c r="J443" s="390"/>
      <c r="K443" s="412">
        <f t="shared" si="7"/>
        <v>0</v>
      </c>
    </row>
    <row r="444" spans="1:11" ht="15.75" x14ac:dyDescent="0.25">
      <c r="A444" s="392">
        <v>441</v>
      </c>
      <c r="B444" s="390"/>
      <c r="C444" s="390"/>
      <c r="D444" s="390"/>
      <c r="E444" s="409"/>
      <c r="F444" s="390"/>
      <c r="G444" s="390"/>
      <c r="H444" s="390"/>
      <c r="I444" s="390"/>
      <c r="J444" s="390"/>
      <c r="K444" s="412">
        <f t="shared" si="7"/>
        <v>0</v>
      </c>
    </row>
    <row r="445" spans="1:11" ht="15.75" x14ac:dyDescent="0.25">
      <c r="A445" s="392">
        <v>442</v>
      </c>
      <c r="B445" s="390"/>
      <c r="C445" s="390"/>
      <c r="D445" s="390"/>
      <c r="E445" s="409"/>
      <c r="F445" s="390"/>
      <c r="G445" s="390"/>
      <c r="H445" s="390"/>
      <c r="I445" s="390"/>
      <c r="J445" s="390"/>
      <c r="K445" s="412">
        <f t="shared" si="7"/>
        <v>0</v>
      </c>
    </row>
    <row r="446" spans="1:11" ht="15.75" x14ac:dyDescent="0.25">
      <c r="A446" s="392">
        <v>443</v>
      </c>
      <c r="B446" s="390"/>
      <c r="C446" s="390"/>
      <c r="D446" s="390"/>
      <c r="E446" s="409"/>
      <c r="F446" s="390"/>
      <c r="G446" s="390"/>
      <c r="H446" s="390"/>
      <c r="I446" s="390"/>
      <c r="J446" s="390"/>
      <c r="K446" s="412">
        <f t="shared" si="7"/>
        <v>0</v>
      </c>
    </row>
    <row r="447" spans="1:11" ht="15.75" x14ac:dyDescent="0.25">
      <c r="A447" s="392">
        <v>444</v>
      </c>
      <c r="B447" s="390"/>
      <c r="C447" s="390"/>
      <c r="D447" s="390"/>
      <c r="E447" s="409"/>
      <c r="F447" s="390"/>
      <c r="G447" s="390"/>
      <c r="H447" s="390"/>
      <c r="I447" s="390"/>
      <c r="J447" s="390"/>
      <c r="K447" s="412">
        <f t="shared" si="7"/>
        <v>0</v>
      </c>
    </row>
    <row r="448" spans="1:11" ht="15.75" x14ac:dyDescent="0.25">
      <c r="A448" s="392">
        <v>445</v>
      </c>
      <c r="B448" s="390"/>
      <c r="C448" s="390"/>
      <c r="D448" s="390"/>
      <c r="E448" s="409"/>
      <c r="F448" s="390"/>
      <c r="G448" s="390"/>
      <c r="H448" s="390"/>
      <c r="I448" s="390"/>
      <c r="J448" s="390"/>
      <c r="K448" s="412">
        <f t="shared" si="7"/>
        <v>0</v>
      </c>
    </row>
    <row r="449" spans="1:11" ht="15.75" x14ac:dyDescent="0.25">
      <c r="A449" s="392">
        <v>446</v>
      </c>
      <c r="B449" s="390"/>
      <c r="C449" s="390"/>
      <c r="D449" s="390"/>
      <c r="E449" s="409"/>
      <c r="F449" s="390"/>
      <c r="G449" s="390"/>
      <c r="H449" s="390"/>
      <c r="I449" s="390"/>
      <c r="J449" s="390"/>
      <c r="K449" s="412">
        <f t="shared" si="7"/>
        <v>0</v>
      </c>
    </row>
    <row r="450" spans="1:11" ht="15.75" x14ac:dyDescent="0.25">
      <c r="A450" s="392">
        <v>447</v>
      </c>
      <c r="B450" s="390"/>
      <c r="C450" s="390"/>
      <c r="D450" s="390"/>
      <c r="E450" s="409"/>
      <c r="F450" s="390"/>
      <c r="G450" s="390"/>
      <c r="H450" s="390"/>
      <c r="I450" s="390"/>
      <c r="J450" s="390"/>
      <c r="K450" s="412">
        <f t="shared" si="7"/>
        <v>0</v>
      </c>
    </row>
    <row r="451" spans="1:11" ht="15.75" x14ac:dyDescent="0.25">
      <c r="A451" s="392">
        <v>448</v>
      </c>
      <c r="B451" s="390"/>
      <c r="C451" s="390"/>
      <c r="D451" s="390"/>
      <c r="E451" s="409"/>
      <c r="F451" s="390"/>
      <c r="G451" s="390"/>
      <c r="H451" s="390"/>
      <c r="I451" s="390"/>
      <c r="J451" s="390"/>
      <c r="K451" s="412">
        <f t="shared" si="7"/>
        <v>0</v>
      </c>
    </row>
    <row r="452" spans="1:11" ht="15.75" x14ac:dyDescent="0.25">
      <c r="A452" s="392">
        <v>449</v>
      </c>
      <c r="B452" s="390"/>
      <c r="C452" s="390"/>
      <c r="D452" s="390"/>
      <c r="E452" s="409"/>
      <c r="F452" s="390"/>
      <c r="G452" s="390"/>
      <c r="H452" s="390"/>
      <c r="I452" s="390"/>
      <c r="J452" s="390"/>
      <c r="K452" s="412">
        <f t="shared" ref="K452:K515" si="8">H452+I452+J452</f>
        <v>0</v>
      </c>
    </row>
    <row r="453" spans="1:11" ht="15.75" x14ac:dyDescent="0.25">
      <c r="A453" s="392">
        <v>450</v>
      </c>
      <c r="B453" s="390"/>
      <c r="C453" s="390"/>
      <c r="D453" s="390"/>
      <c r="E453" s="409"/>
      <c r="F453" s="390"/>
      <c r="G453" s="390"/>
      <c r="H453" s="390"/>
      <c r="I453" s="390"/>
      <c r="J453" s="390"/>
      <c r="K453" s="412">
        <f t="shared" si="8"/>
        <v>0</v>
      </c>
    </row>
    <row r="454" spans="1:11" ht="15.75" x14ac:dyDescent="0.25">
      <c r="A454" s="392">
        <v>451</v>
      </c>
      <c r="B454" s="390"/>
      <c r="C454" s="390"/>
      <c r="D454" s="390"/>
      <c r="E454" s="409"/>
      <c r="F454" s="390"/>
      <c r="G454" s="390"/>
      <c r="H454" s="390"/>
      <c r="I454" s="390"/>
      <c r="J454" s="390"/>
      <c r="K454" s="412">
        <f t="shared" si="8"/>
        <v>0</v>
      </c>
    </row>
    <row r="455" spans="1:11" ht="15.75" x14ac:dyDescent="0.25">
      <c r="A455" s="392">
        <v>452</v>
      </c>
      <c r="B455" s="390"/>
      <c r="C455" s="390"/>
      <c r="D455" s="390"/>
      <c r="E455" s="409"/>
      <c r="F455" s="390"/>
      <c r="G455" s="390"/>
      <c r="H455" s="390"/>
      <c r="I455" s="390"/>
      <c r="J455" s="390"/>
      <c r="K455" s="412">
        <f t="shared" si="8"/>
        <v>0</v>
      </c>
    </row>
    <row r="456" spans="1:11" ht="15.75" x14ac:dyDescent="0.25">
      <c r="A456" s="392">
        <v>453</v>
      </c>
      <c r="B456" s="390"/>
      <c r="C456" s="390"/>
      <c r="D456" s="390"/>
      <c r="E456" s="409"/>
      <c r="F456" s="390"/>
      <c r="G456" s="390"/>
      <c r="H456" s="390"/>
      <c r="I456" s="390"/>
      <c r="J456" s="390"/>
      <c r="K456" s="412">
        <f t="shared" si="8"/>
        <v>0</v>
      </c>
    </row>
    <row r="457" spans="1:11" ht="15.75" x14ac:dyDescent="0.25">
      <c r="A457" s="392">
        <v>454</v>
      </c>
      <c r="B457" s="390"/>
      <c r="C457" s="390"/>
      <c r="D457" s="390"/>
      <c r="E457" s="409"/>
      <c r="F457" s="390"/>
      <c r="G457" s="390"/>
      <c r="H457" s="390"/>
      <c r="I457" s="390"/>
      <c r="J457" s="390"/>
      <c r="K457" s="412">
        <f t="shared" si="8"/>
        <v>0</v>
      </c>
    </row>
    <row r="458" spans="1:11" ht="15.75" x14ac:dyDescent="0.25">
      <c r="A458" s="392">
        <v>455</v>
      </c>
      <c r="B458" s="390"/>
      <c r="C458" s="390"/>
      <c r="D458" s="390"/>
      <c r="E458" s="409"/>
      <c r="F458" s="390"/>
      <c r="G458" s="390"/>
      <c r="H458" s="390"/>
      <c r="I458" s="390"/>
      <c r="J458" s="390"/>
      <c r="K458" s="412">
        <f t="shared" si="8"/>
        <v>0</v>
      </c>
    </row>
    <row r="459" spans="1:11" ht="15.75" x14ac:dyDescent="0.25">
      <c r="A459" s="392">
        <v>456</v>
      </c>
      <c r="B459" s="390"/>
      <c r="C459" s="390"/>
      <c r="D459" s="390"/>
      <c r="E459" s="409"/>
      <c r="F459" s="390"/>
      <c r="G459" s="390"/>
      <c r="H459" s="390"/>
      <c r="I459" s="390"/>
      <c r="J459" s="390"/>
      <c r="K459" s="412">
        <f t="shared" si="8"/>
        <v>0</v>
      </c>
    </row>
    <row r="460" spans="1:11" ht="15.75" x14ac:dyDescent="0.25">
      <c r="A460" s="392">
        <v>457</v>
      </c>
      <c r="B460" s="390"/>
      <c r="C460" s="390"/>
      <c r="D460" s="390"/>
      <c r="E460" s="409"/>
      <c r="F460" s="390"/>
      <c r="G460" s="390"/>
      <c r="H460" s="390"/>
      <c r="I460" s="390"/>
      <c r="J460" s="390"/>
      <c r="K460" s="412">
        <f t="shared" si="8"/>
        <v>0</v>
      </c>
    </row>
    <row r="461" spans="1:11" ht="15.75" x14ac:dyDescent="0.25">
      <c r="A461" s="392">
        <v>458</v>
      </c>
      <c r="B461" s="390"/>
      <c r="C461" s="390"/>
      <c r="D461" s="390"/>
      <c r="E461" s="409"/>
      <c r="F461" s="390"/>
      <c r="G461" s="390"/>
      <c r="H461" s="390"/>
      <c r="I461" s="390"/>
      <c r="J461" s="390"/>
      <c r="K461" s="412">
        <f t="shared" si="8"/>
        <v>0</v>
      </c>
    </row>
    <row r="462" spans="1:11" ht="15.75" x14ac:dyDescent="0.25">
      <c r="A462" s="392">
        <v>459</v>
      </c>
      <c r="B462" s="390"/>
      <c r="C462" s="390"/>
      <c r="D462" s="390"/>
      <c r="E462" s="409"/>
      <c r="F462" s="390"/>
      <c r="G462" s="390"/>
      <c r="H462" s="390"/>
      <c r="I462" s="390"/>
      <c r="J462" s="390"/>
      <c r="K462" s="412">
        <f t="shared" si="8"/>
        <v>0</v>
      </c>
    </row>
    <row r="463" spans="1:11" ht="15.75" x14ac:dyDescent="0.25">
      <c r="A463" s="392">
        <v>460</v>
      </c>
      <c r="B463" s="390"/>
      <c r="C463" s="390"/>
      <c r="D463" s="390"/>
      <c r="E463" s="409"/>
      <c r="F463" s="390"/>
      <c r="G463" s="390"/>
      <c r="H463" s="390"/>
      <c r="I463" s="390"/>
      <c r="J463" s="390"/>
      <c r="K463" s="412">
        <f t="shared" si="8"/>
        <v>0</v>
      </c>
    </row>
    <row r="464" spans="1:11" ht="15.75" x14ac:dyDescent="0.25">
      <c r="A464" s="392">
        <v>461</v>
      </c>
      <c r="B464" s="390"/>
      <c r="C464" s="390"/>
      <c r="D464" s="390"/>
      <c r="E464" s="409"/>
      <c r="F464" s="390"/>
      <c r="G464" s="390"/>
      <c r="H464" s="390"/>
      <c r="I464" s="390"/>
      <c r="J464" s="390"/>
      <c r="K464" s="412">
        <f t="shared" si="8"/>
        <v>0</v>
      </c>
    </row>
    <row r="465" spans="1:11" ht="15.75" x14ac:dyDescent="0.25">
      <c r="A465" s="392">
        <v>462</v>
      </c>
      <c r="B465" s="390"/>
      <c r="C465" s="390"/>
      <c r="D465" s="390"/>
      <c r="E465" s="409"/>
      <c r="F465" s="390"/>
      <c r="G465" s="390"/>
      <c r="H465" s="390"/>
      <c r="I465" s="390"/>
      <c r="J465" s="390"/>
      <c r="K465" s="412">
        <f t="shared" si="8"/>
        <v>0</v>
      </c>
    </row>
    <row r="466" spans="1:11" ht="15.75" x14ac:dyDescent="0.25">
      <c r="A466" s="392">
        <v>463</v>
      </c>
      <c r="B466" s="390"/>
      <c r="C466" s="390"/>
      <c r="D466" s="390"/>
      <c r="E466" s="409"/>
      <c r="F466" s="390"/>
      <c r="G466" s="390"/>
      <c r="H466" s="390"/>
      <c r="I466" s="390"/>
      <c r="J466" s="390"/>
      <c r="K466" s="412">
        <f t="shared" si="8"/>
        <v>0</v>
      </c>
    </row>
    <row r="467" spans="1:11" ht="15.75" x14ac:dyDescent="0.25">
      <c r="A467" s="392">
        <v>464</v>
      </c>
      <c r="B467" s="390"/>
      <c r="C467" s="390"/>
      <c r="D467" s="390"/>
      <c r="E467" s="409"/>
      <c r="F467" s="390"/>
      <c r="G467" s="390"/>
      <c r="H467" s="390"/>
      <c r="I467" s="390"/>
      <c r="J467" s="390"/>
      <c r="K467" s="412">
        <f t="shared" si="8"/>
        <v>0</v>
      </c>
    </row>
    <row r="468" spans="1:11" ht="15.75" x14ac:dyDescent="0.25">
      <c r="A468" s="392">
        <v>465</v>
      </c>
      <c r="B468" s="390"/>
      <c r="C468" s="390"/>
      <c r="D468" s="390"/>
      <c r="E468" s="409"/>
      <c r="F468" s="390"/>
      <c r="G468" s="390"/>
      <c r="H468" s="390"/>
      <c r="I468" s="390"/>
      <c r="J468" s="390"/>
      <c r="K468" s="412">
        <f t="shared" si="8"/>
        <v>0</v>
      </c>
    </row>
    <row r="469" spans="1:11" ht="15.75" x14ac:dyDescent="0.25">
      <c r="A469" s="392">
        <v>466</v>
      </c>
      <c r="B469" s="390"/>
      <c r="C469" s="390"/>
      <c r="D469" s="390"/>
      <c r="E469" s="409"/>
      <c r="F469" s="390"/>
      <c r="G469" s="390"/>
      <c r="H469" s="390"/>
      <c r="I469" s="390"/>
      <c r="J469" s="390"/>
      <c r="K469" s="412">
        <f t="shared" si="8"/>
        <v>0</v>
      </c>
    </row>
    <row r="470" spans="1:11" ht="15.75" x14ac:dyDescent="0.25">
      <c r="A470" s="392">
        <v>467</v>
      </c>
      <c r="B470" s="390"/>
      <c r="C470" s="390"/>
      <c r="D470" s="390"/>
      <c r="E470" s="409"/>
      <c r="F470" s="390"/>
      <c r="G470" s="390"/>
      <c r="H470" s="390"/>
      <c r="I470" s="390"/>
      <c r="J470" s="390"/>
      <c r="K470" s="412">
        <f t="shared" si="8"/>
        <v>0</v>
      </c>
    </row>
    <row r="471" spans="1:11" ht="15.75" x14ac:dyDescent="0.25">
      <c r="A471" s="392">
        <v>468</v>
      </c>
      <c r="B471" s="390"/>
      <c r="C471" s="390"/>
      <c r="D471" s="390"/>
      <c r="E471" s="409"/>
      <c r="F471" s="390"/>
      <c r="G471" s="390"/>
      <c r="H471" s="390"/>
      <c r="I471" s="390"/>
      <c r="J471" s="390"/>
      <c r="K471" s="412">
        <f t="shared" si="8"/>
        <v>0</v>
      </c>
    </row>
    <row r="472" spans="1:11" ht="15.75" x14ac:dyDescent="0.25">
      <c r="A472" s="392">
        <v>469</v>
      </c>
      <c r="B472" s="390"/>
      <c r="C472" s="390"/>
      <c r="D472" s="390"/>
      <c r="E472" s="409"/>
      <c r="F472" s="390"/>
      <c r="G472" s="390"/>
      <c r="H472" s="390"/>
      <c r="I472" s="390"/>
      <c r="J472" s="390"/>
      <c r="K472" s="412">
        <f t="shared" si="8"/>
        <v>0</v>
      </c>
    </row>
    <row r="473" spans="1:11" ht="15.75" x14ac:dyDescent="0.25">
      <c r="A473" s="392">
        <v>470</v>
      </c>
      <c r="B473" s="390"/>
      <c r="C473" s="390"/>
      <c r="D473" s="390"/>
      <c r="E473" s="409"/>
      <c r="F473" s="390"/>
      <c r="G473" s="390"/>
      <c r="H473" s="390"/>
      <c r="I473" s="390"/>
      <c r="J473" s="390"/>
      <c r="K473" s="412">
        <f t="shared" si="8"/>
        <v>0</v>
      </c>
    </row>
    <row r="474" spans="1:11" ht="15.75" x14ac:dyDescent="0.25">
      <c r="A474" s="392">
        <v>471</v>
      </c>
      <c r="B474" s="390"/>
      <c r="C474" s="390"/>
      <c r="D474" s="390"/>
      <c r="E474" s="409"/>
      <c r="F474" s="390"/>
      <c r="G474" s="390"/>
      <c r="H474" s="390"/>
      <c r="I474" s="390"/>
      <c r="J474" s="390"/>
      <c r="K474" s="412">
        <f t="shared" si="8"/>
        <v>0</v>
      </c>
    </row>
    <row r="475" spans="1:11" ht="15.75" x14ac:dyDescent="0.25">
      <c r="A475" s="392">
        <v>472</v>
      </c>
      <c r="B475" s="390"/>
      <c r="C475" s="390"/>
      <c r="D475" s="390"/>
      <c r="E475" s="409"/>
      <c r="F475" s="390"/>
      <c r="G475" s="390"/>
      <c r="H475" s="390"/>
      <c r="I475" s="390"/>
      <c r="J475" s="390"/>
      <c r="K475" s="412">
        <f t="shared" si="8"/>
        <v>0</v>
      </c>
    </row>
    <row r="476" spans="1:11" ht="15.75" x14ac:dyDescent="0.25">
      <c r="A476" s="392">
        <v>473</v>
      </c>
      <c r="B476" s="390"/>
      <c r="C476" s="390"/>
      <c r="D476" s="390"/>
      <c r="E476" s="409"/>
      <c r="F476" s="390"/>
      <c r="G476" s="390"/>
      <c r="H476" s="390"/>
      <c r="I476" s="390"/>
      <c r="J476" s="390"/>
      <c r="K476" s="412">
        <f t="shared" si="8"/>
        <v>0</v>
      </c>
    </row>
    <row r="477" spans="1:11" ht="15.75" x14ac:dyDescent="0.25">
      <c r="A477" s="392">
        <v>474</v>
      </c>
      <c r="B477" s="390"/>
      <c r="C477" s="390"/>
      <c r="D477" s="390"/>
      <c r="E477" s="409"/>
      <c r="F477" s="390"/>
      <c r="G477" s="390"/>
      <c r="H477" s="390"/>
      <c r="I477" s="390"/>
      <c r="J477" s="390"/>
      <c r="K477" s="412">
        <f t="shared" si="8"/>
        <v>0</v>
      </c>
    </row>
    <row r="478" spans="1:11" ht="15.75" x14ac:dyDescent="0.25">
      <c r="A478" s="392">
        <v>475</v>
      </c>
      <c r="B478" s="390"/>
      <c r="C478" s="390"/>
      <c r="D478" s="390"/>
      <c r="E478" s="409"/>
      <c r="F478" s="390"/>
      <c r="G478" s="390"/>
      <c r="H478" s="390"/>
      <c r="I478" s="390"/>
      <c r="J478" s="390"/>
      <c r="K478" s="412">
        <f t="shared" si="8"/>
        <v>0</v>
      </c>
    </row>
    <row r="479" spans="1:11" ht="15.75" x14ac:dyDescent="0.25">
      <c r="A479" s="392">
        <v>476</v>
      </c>
      <c r="B479" s="390"/>
      <c r="C479" s="390"/>
      <c r="D479" s="390"/>
      <c r="E479" s="409"/>
      <c r="F479" s="390"/>
      <c r="G479" s="390"/>
      <c r="H479" s="390"/>
      <c r="I479" s="390"/>
      <c r="J479" s="390"/>
      <c r="K479" s="412">
        <f t="shared" si="8"/>
        <v>0</v>
      </c>
    </row>
    <row r="480" spans="1:11" ht="15.75" x14ac:dyDescent="0.25">
      <c r="A480" s="392">
        <v>477</v>
      </c>
      <c r="B480" s="390"/>
      <c r="C480" s="390"/>
      <c r="D480" s="390"/>
      <c r="E480" s="409"/>
      <c r="F480" s="390"/>
      <c r="G480" s="390"/>
      <c r="H480" s="390"/>
      <c r="I480" s="390"/>
      <c r="J480" s="390"/>
      <c r="K480" s="412">
        <f t="shared" si="8"/>
        <v>0</v>
      </c>
    </row>
    <row r="481" spans="1:11" ht="15.75" x14ac:dyDescent="0.25">
      <c r="A481" s="392">
        <v>478</v>
      </c>
      <c r="B481" s="390"/>
      <c r="C481" s="390"/>
      <c r="D481" s="390"/>
      <c r="E481" s="409"/>
      <c r="F481" s="390"/>
      <c r="G481" s="390"/>
      <c r="H481" s="390"/>
      <c r="I481" s="390"/>
      <c r="J481" s="390"/>
      <c r="K481" s="412">
        <f t="shared" si="8"/>
        <v>0</v>
      </c>
    </row>
    <row r="482" spans="1:11" ht="15.75" x14ac:dyDescent="0.25">
      <c r="A482" s="392">
        <v>479</v>
      </c>
      <c r="B482" s="390"/>
      <c r="C482" s="390"/>
      <c r="D482" s="390"/>
      <c r="E482" s="409"/>
      <c r="F482" s="390"/>
      <c r="G482" s="390"/>
      <c r="H482" s="390"/>
      <c r="I482" s="390"/>
      <c r="J482" s="390"/>
      <c r="K482" s="412">
        <f t="shared" si="8"/>
        <v>0</v>
      </c>
    </row>
    <row r="483" spans="1:11" ht="15.75" x14ac:dyDescent="0.25">
      <c r="A483" s="392">
        <v>480</v>
      </c>
      <c r="B483" s="390"/>
      <c r="C483" s="390"/>
      <c r="D483" s="390"/>
      <c r="E483" s="409"/>
      <c r="F483" s="390"/>
      <c r="G483" s="390"/>
      <c r="H483" s="390"/>
      <c r="I483" s="390"/>
      <c r="J483" s="390"/>
      <c r="K483" s="412">
        <f t="shared" si="8"/>
        <v>0</v>
      </c>
    </row>
    <row r="484" spans="1:11" ht="15.75" x14ac:dyDescent="0.25">
      <c r="A484" s="392">
        <v>481</v>
      </c>
      <c r="B484" s="390"/>
      <c r="C484" s="390"/>
      <c r="D484" s="390"/>
      <c r="E484" s="409"/>
      <c r="F484" s="390"/>
      <c r="G484" s="390"/>
      <c r="H484" s="390"/>
      <c r="I484" s="390"/>
      <c r="J484" s="390"/>
      <c r="K484" s="412">
        <f t="shared" si="8"/>
        <v>0</v>
      </c>
    </row>
    <row r="485" spans="1:11" ht="15.75" x14ac:dyDescent="0.25">
      <c r="A485" s="392">
        <v>482</v>
      </c>
      <c r="B485" s="390"/>
      <c r="C485" s="390"/>
      <c r="D485" s="390"/>
      <c r="E485" s="409"/>
      <c r="F485" s="390"/>
      <c r="G485" s="390"/>
      <c r="H485" s="390"/>
      <c r="I485" s="390"/>
      <c r="J485" s="390"/>
      <c r="K485" s="412">
        <f t="shared" si="8"/>
        <v>0</v>
      </c>
    </row>
    <row r="486" spans="1:11" ht="15.75" x14ac:dyDescent="0.25">
      <c r="A486" s="392">
        <v>483</v>
      </c>
      <c r="B486" s="390"/>
      <c r="C486" s="390"/>
      <c r="D486" s="390"/>
      <c r="E486" s="409"/>
      <c r="F486" s="390"/>
      <c r="G486" s="390"/>
      <c r="H486" s="390"/>
      <c r="I486" s="390"/>
      <c r="J486" s="390"/>
      <c r="K486" s="412">
        <f t="shared" si="8"/>
        <v>0</v>
      </c>
    </row>
    <row r="487" spans="1:11" ht="15.75" x14ac:dyDescent="0.25">
      <c r="A487" s="392">
        <v>484</v>
      </c>
      <c r="B487" s="390"/>
      <c r="C487" s="390"/>
      <c r="D487" s="390"/>
      <c r="E487" s="409"/>
      <c r="F487" s="390"/>
      <c r="G487" s="390"/>
      <c r="H487" s="390"/>
      <c r="I487" s="390"/>
      <c r="J487" s="390"/>
      <c r="K487" s="412">
        <f t="shared" si="8"/>
        <v>0</v>
      </c>
    </row>
    <row r="488" spans="1:11" ht="15.75" x14ac:dyDescent="0.25">
      <c r="A488" s="392">
        <v>485</v>
      </c>
      <c r="B488" s="390"/>
      <c r="C488" s="390"/>
      <c r="D488" s="390"/>
      <c r="E488" s="409"/>
      <c r="F488" s="390"/>
      <c r="G488" s="390"/>
      <c r="H488" s="390"/>
      <c r="I488" s="390"/>
      <c r="J488" s="390"/>
      <c r="K488" s="412">
        <f t="shared" si="8"/>
        <v>0</v>
      </c>
    </row>
    <row r="489" spans="1:11" ht="15.75" x14ac:dyDescent="0.25">
      <c r="A489" s="392">
        <v>486</v>
      </c>
      <c r="B489" s="390"/>
      <c r="C489" s="390"/>
      <c r="D489" s="390"/>
      <c r="E489" s="409"/>
      <c r="F489" s="390"/>
      <c r="G489" s="390"/>
      <c r="H489" s="390"/>
      <c r="I489" s="390"/>
      <c r="J489" s="390"/>
      <c r="K489" s="412">
        <f t="shared" si="8"/>
        <v>0</v>
      </c>
    </row>
    <row r="490" spans="1:11" ht="15.75" x14ac:dyDescent="0.25">
      <c r="A490" s="392">
        <v>487</v>
      </c>
      <c r="B490" s="390"/>
      <c r="C490" s="390"/>
      <c r="D490" s="390"/>
      <c r="E490" s="409"/>
      <c r="F490" s="390"/>
      <c r="G490" s="390"/>
      <c r="H490" s="390"/>
      <c r="I490" s="390"/>
      <c r="J490" s="390"/>
      <c r="K490" s="412">
        <f t="shared" si="8"/>
        <v>0</v>
      </c>
    </row>
    <row r="491" spans="1:11" ht="15.75" x14ac:dyDescent="0.25">
      <c r="A491" s="392">
        <v>488</v>
      </c>
      <c r="B491" s="390"/>
      <c r="C491" s="390"/>
      <c r="D491" s="390"/>
      <c r="E491" s="409"/>
      <c r="F491" s="390"/>
      <c r="G491" s="390"/>
      <c r="H491" s="390"/>
      <c r="I491" s="390"/>
      <c r="J491" s="390"/>
      <c r="K491" s="412">
        <f t="shared" si="8"/>
        <v>0</v>
      </c>
    </row>
    <row r="492" spans="1:11" ht="15.75" x14ac:dyDescent="0.25">
      <c r="A492" s="392">
        <v>489</v>
      </c>
      <c r="B492" s="390"/>
      <c r="C492" s="390"/>
      <c r="D492" s="390"/>
      <c r="E492" s="409"/>
      <c r="F492" s="390"/>
      <c r="G492" s="390"/>
      <c r="H492" s="390"/>
      <c r="I492" s="390"/>
      <c r="J492" s="390"/>
      <c r="K492" s="412">
        <f t="shared" si="8"/>
        <v>0</v>
      </c>
    </row>
    <row r="493" spans="1:11" ht="15.75" x14ac:dyDescent="0.25">
      <c r="A493" s="392">
        <v>490</v>
      </c>
      <c r="B493" s="390"/>
      <c r="C493" s="390"/>
      <c r="D493" s="390"/>
      <c r="E493" s="409"/>
      <c r="F493" s="390"/>
      <c r="G493" s="390"/>
      <c r="H493" s="390"/>
      <c r="I493" s="390"/>
      <c r="J493" s="390"/>
      <c r="K493" s="412">
        <f t="shared" si="8"/>
        <v>0</v>
      </c>
    </row>
    <row r="494" spans="1:11" ht="15.75" x14ac:dyDescent="0.25">
      <c r="A494" s="392">
        <v>491</v>
      </c>
      <c r="B494" s="390"/>
      <c r="C494" s="390"/>
      <c r="D494" s="390"/>
      <c r="E494" s="409"/>
      <c r="F494" s="390"/>
      <c r="G494" s="390"/>
      <c r="H494" s="390"/>
      <c r="I494" s="390"/>
      <c r="J494" s="390"/>
      <c r="K494" s="412">
        <f t="shared" si="8"/>
        <v>0</v>
      </c>
    </row>
    <row r="495" spans="1:11" ht="15.75" x14ac:dyDescent="0.25">
      <c r="A495" s="392">
        <v>492</v>
      </c>
      <c r="B495" s="390"/>
      <c r="C495" s="390"/>
      <c r="D495" s="390"/>
      <c r="E495" s="409"/>
      <c r="F495" s="390"/>
      <c r="G495" s="390"/>
      <c r="H495" s="390"/>
      <c r="I495" s="390"/>
      <c r="J495" s="390"/>
      <c r="K495" s="412">
        <f t="shared" si="8"/>
        <v>0</v>
      </c>
    </row>
    <row r="496" spans="1:11" ht="15.75" x14ac:dyDescent="0.25">
      <c r="A496" s="392">
        <v>493</v>
      </c>
      <c r="B496" s="390"/>
      <c r="C496" s="390"/>
      <c r="D496" s="390"/>
      <c r="E496" s="409"/>
      <c r="F496" s="390"/>
      <c r="G496" s="390"/>
      <c r="H496" s="390"/>
      <c r="I496" s="390"/>
      <c r="J496" s="390"/>
      <c r="K496" s="412">
        <f t="shared" si="8"/>
        <v>0</v>
      </c>
    </row>
    <row r="497" spans="1:11" ht="15.75" x14ac:dyDescent="0.25">
      <c r="A497" s="392">
        <v>494</v>
      </c>
      <c r="B497" s="390"/>
      <c r="C497" s="390"/>
      <c r="D497" s="390"/>
      <c r="E497" s="409"/>
      <c r="F497" s="390"/>
      <c r="G497" s="390"/>
      <c r="H497" s="390"/>
      <c r="I497" s="390"/>
      <c r="J497" s="390"/>
      <c r="K497" s="412">
        <f t="shared" si="8"/>
        <v>0</v>
      </c>
    </row>
    <row r="498" spans="1:11" ht="15.75" x14ac:dyDescent="0.25">
      <c r="A498" s="392">
        <v>495</v>
      </c>
      <c r="B498" s="390"/>
      <c r="C498" s="390"/>
      <c r="D498" s="390"/>
      <c r="E498" s="409"/>
      <c r="F498" s="390"/>
      <c r="G498" s="390"/>
      <c r="H498" s="390"/>
      <c r="I498" s="390"/>
      <c r="J498" s="390"/>
      <c r="K498" s="412">
        <f t="shared" si="8"/>
        <v>0</v>
      </c>
    </row>
    <row r="499" spans="1:11" ht="15.75" x14ac:dyDescent="0.25">
      <c r="A499" s="392">
        <v>496</v>
      </c>
      <c r="B499" s="390"/>
      <c r="C499" s="390"/>
      <c r="D499" s="390"/>
      <c r="E499" s="409"/>
      <c r="F499" s="390"/>
      <c r="G499" s="390"/>
      <c r="H499" s="390"/>
      <c r="I499" s="390"/>
      <c r="J499" s="390"/>
      <c r="K499" s="412">
        <f t="shared" si="8"/>
        <v>0</v>
      </c>
    </row>
    <row r="500" spans="1:11" ht="15.75" x14ac:dyDescent="0.25">
      <c r="A500" s="392">
        <v>497</v>
      </c>
      <c r="B500" s="390"/>
      <c r="C500" s="390"/>
      <c r="D500" s="390"/>
      <c r="E500" s="409"/>
      <c r="F500" s="390"/>
      <c r="G500" s="390"/>
      <c r="H500" s="390"/>
      <c r="I500" s="390"/>
      <c r="J500" s="390"/>
      <c r="K500" s="412">
        <f t="shared" si="8"/>
        <v>0</v>
      </c>
    </row>
    <row r="501" spans="1:11" ht="15.75" x14ac:dyDescent="0.25">
      <c r="A501" s="392">
        <v>498</v>
      </c>
      <c r="B501" s="390"/>
      <c r="C501" s="390"/>
      <c r="D501" s="390"/>
      <c r="E501" s="409"/>
      <c r="F501" s="390"/>
      <c r="G501" s="390"/>
      <c r="H501" s="390"/>
      <c r="I501" s="390"/>
      <c r="J501" s="390"/>
      <c r="K501" s="412">
        <f t="shared" si="8"/>
        <v>0</v>
      </c>
    </row>
    <row r="502" spans="1:11" ht="15.75" x14ac:dyDescent="0.25">
      <c r="A502" s="392">
        <v>499</v>
      </c>
      <c r="B502" s="390"/>
      <c r="C502" s="390"/>
      <c r="D502" s="390"/>
      <c r="E502" s="409"/>
      <c r="F502" s="390"/>
      <c r="G502" s="390"/>
      <c r="H502" s="390"/>
      <c r="I502" s="390"/>
      <c r="J502" s="390"/>
      <c r="K502" s="412">
        <f t="shared" si="8"/>
        <v>0</v>
      </c>
    </row>
    <row r="503" spans="1:11" ht="15.75" x14ac:dyDescent="0.25">
      <c r="A503" s="392">
        <v>500</v>
      </c>
      <c r="B503" s="390"/>
      <c r="C503" s="390"/>
      <c r="D503" s="390"/>
      <c r="E503" s="409"/>
      <c r="F503" s="390"/>
      <c r="G503" s="390"/>
      <c r="H503" s="390"/>
      <c r="I503" s="390"/>
      <c r="J503" s="390"/>
      <c r="K503" s="412">
        <f t="shared" si="8"/>
        <v>0</v>
      </c>
    </row>
    <row r="504" spans="1:11" ht="15.75" x14ac:dyDescent="0.25">
      <c r="A504" s="392">
        <v>501</v>
      </c>
      <c r="B504" s="390"/>
      <c r="C504" s="390"/>
      <c r="D504" s="390"/>
      <c r="E504" s="409"/>
      <c r="F504" s="390"/>
      <c r="G504" s="390"/>
      <c r="H504" s="390"/>
      <c r="I504" s="390"/>
      <c r="J504" s="390"/>
      <c r="K504" s="412">
        <f t="shared" si="8"/>
        <v>0</v>
      </c>
    </row>
    <row r="505" spans="1:11" ht="15.75" x14ac:dyDescent="0.25">
      <c r="A505" s="392">
        <v>502</v>
      </c>
      <c r="B505" s="390"/>
      <c r="C505" s="390"/>
      <c r="D505" s="390"/>
      <c r="E505" s="409"/>
      <c r="F505" s="390"/>
      <c r="G505" s="390"/>
      <c r="H505" s="390"/>
      <c r="I505" s="390"/>
      <c r="J505" s="390"/>
      <c r="K505" s="412">
        <f t="shared" si="8"/>
        <v>0</v>
      </c>
    </row>
    <row r="506" spans="1:11" ht="15.75" x14ac:dyDescent="0.25">
      <c r="A506" s="392">
        <v>503</v>
      </c>
      <c r="B506" s="390"/>
      <c r="C506" s="390"/>
      <c r="D506" s="390"/>
      <c r="E506" s="409"/>
      <c r="F506" s="390"/>
      <c r="G506" s="390"/>
      <c r="H506" s="390"/>
      <c r="I506" s="390"/>
      <c r="J506" s="390"/>
      <c r="K506" s="412">
        <f t="shared" si="8"/>
        <v>0</v>
      </c>
    </row>
    <row r="507" spans="1:11" ht="15.75" x14ac:dyDescent="0.25">
      <c r="A507" s="392">
        <v>504</v>
      </c>
      <c r="B507" s="390"/>
      <c r="C507" s="390"/>
      <c r="D507" s="390"/>
      <c r="E507" s="409"/>
      <c r="F507" s="390"/>
      <c r="G507" s="390"/>
      <c r="H507" s="390"/>
      <c r="I507" s="390"/>
      <c r="J507" s="390"/>
      <c r="K507" s="412">
        <f t="shared" si="8"/>
        <v>0</v>
      </c>
    </row>
    <row r="508" spans="1:11" ht="15.75" x14ac:dyDescent="0.25">
      <c r="A508" s="392">
        <v>505</v>
      </c>
      <c r="B508" s="390"/>
      <c r="C508" s="390"/>
      <c r="D508" s="390"/>
      <c r="E508" s="409"/>
      <c r="F508" s="390"/>
      <c r="G508" s="390"/>
      <c r="H508" s="390"/>
      <c r="I508" s="390"/>
      <c r="J508" s="390"/>
      <c r="K508" s="412">
        <f t="shared" si="8"/>
        <v>0</v>
      </c>
    </row>
    <row r="509" spans="1:11" ht="15.75" x14ac:dyDescent="0.25">
      <c r="A509" s="392">
        <v>506</v>
      </c>
      <c r="B509" s="390"/>
      <c r="C509" s="390"/>
      <c r="D509" s="390"/>
      <c r="E509" s="409"/>
      <c r="F509" s="390"/>
      <c r="G509" s="390"/>
      <c r="H509" s="390"/>
      <c r="I509" s="390"/>
      <c r="J509" s="390"/>
      <c r="K509" s="412">
        <f t="shared" si="8"/>
        <v>0</v>
      </c>
    </row>
    <row r="510" spans="1:11" ht="15.75" x14ac:dyDescent="0.25">
      <c r="A510" s="392">
        <v>507</v>
      </c>
      <c r="B510" s="390"/>
      <c r="C510" s="390"/>
      <c r="D510" s="390"/>
      <c r="E510" s="409"/>
      <c r="F510" s="390"/>
      <c r="G510" s="390"/>
      <c r="H510" s="390"/>
      <c r="I510" s="390"/>
      <c r="J510" s="390"/>
      <c r="K510" s="412">
        <f t="shared" si="8"/>
        <v>0</v>
      </c>
    </row>
    <row r="511" spans="1:11" ht="15.75" x14ac:dyDescent="0.25">
      <c r="A511" s="392">
        <v>508</v>
      </c>
      <c r="B511" s="390"/>
      <c r="C511" s="390"/>
      <c r="D511" s="390"/>
      <c r="E511" s="409"/>
      <c r="F511" s="390"/>
      <c r="G511" s="390"/>
      <c r="H511" s="390"/>
      <c r="I511" s="390"/>
      <c r="J511" s="390"/>
      <c r="K511" s="412">
        <f t="shared" si="8"/>
        <v>0</v>
      </c>
    </row>
    <row r="512" spans="1:11" ht="15.75" x14ac:dyDescent="0.25">
      <c r="A512" s="392">
        <v>509</v>
      </c>
      <c r="B512" s="390"/>
      <c r="C512" s="390"/>
      <c r="D512" s="390"/>
      <c r="E512" s="409"/>
      <c r="F512" s="390"/>
      <c r="G512" s="390"/>
      <c r="H512" s="390"/>
      <c r="I512" s="390"/>
      <c r="J512" s="390"/>
      <c r="K512" s="412">
        <f t="shared" si="8"/>
        <v>0</v>
      </c>
    </row>
    <row r="513" spans="1:11" ht="15.75" x14ac:dyDescent="0.25">
      <c r="A513" s="392">
        <v>510</v>
      </c>
      <c r="B513" s="390"/>
      <c r="C513" s="390"/>
      <c r="D513" s="390"/>
      <c r="E513" s="409"/>
      <c r="F513" s="390"/>
      <c r="G513" s="390"/>
      <c r="H513" s="390"/>
      <c r="I513" s="390"/>
      <c r="J513" s="390"/>
      <c r="K513" s="412">
        <f t="shared" si="8"/>
        <v>0</v>
      </c>
    </row>
    <row r="514" spans="1:11" ht="15.75" x14ac:dyDescent="0.25">
      <c r="A514" s="392">
        <v>511</v>
      </c>
      <c r="B514" s="390"/>
      <c r="C514" s="390"/>
      <c r="D514" s="390"/>
      <c r="E514" s="409"/>
      <c r="F514" s="390"/>
      <c r="G514" s="390"/>
      <c r="H514" s="390"/>
      <c r="I514" s="390"/>
      <c r="J514" s="390"/>
      <c r="K514" s="412">
        <f t="shared" si="8"/>
        <v>0</v>
      </c>
    </row>
    <row r="515" spans="1:11" ht="15.75" x14ac:dyDescent="0.25">
      <c r="A515" s="392">
        <v>512</v>
      </c>
      <c r="B515" s="390"/>
      <c r="C515" s="390"/>
      <c r="D515" s="390"/>
      <c r="E515" s="409"/>
      <c r="F515" s="390"/>
      <c r="G515" s="390"/>
      <c r="H515" s="390"/>
      <c r="I515" s="390"/>
      <c r="J515" s="390"/>
      <c r="K515" s="412">
        <f t="shared" si="8"/>
        <v>0</v>
      </c>
    </row>
    <row r="516" spans="1:11" ht="15.75" x14ac:dyDescent="0.25">
      <c r="A516" s="392">
        <v>513</v>
      </c>
      <c r="B516" s="390"/>
      <c r="C516" s="390"/>
      <c r="D516" s="390"/>
      <c r="E516" s="409"/>
      <c r="F516" s="390"/>
      <c r="G516" s="390"/>
      <c r="H516" s="390"/>
      <c r="I516" s="390"/>
      <c r="J516" s="390"/>
      <c r="K516" s="412">
        <f t="shared" ref="K516:K554" si="9">H516+I516+J516</f>
        <v>0</v>
      </c>
    </row>
    <row r="517" spans="1:11" ht="15.75" x14ac:dyDescent="0.25">
      <c r="A517" s="392">
        <v>514</v>
      </c>
      <c r="B517" s="390"/>
      <c r="C517" s="390"/>
      <c r="D517" s="390"/>
      <c r="E517" s="409"/>
      <c r="F517" s="390"/>
      <c r="G517" s="390"/>
      <c r="H517" s="390"/>
      <c r="I517" s="390"/>
      <c r="J517" s="390"/>
      <c r="K517" s="412">
        <f t="shared" si="9"/>
        <v>0</v>
      </c>
    </row>
    <row r="518" spans="1:11" ht="15.75" x14ac:dyDescent="0.25">
      <c r="A518" s="392">
        <v>515</v>
      </c>
      <c r="B518" s="390"/>
      <c r="C518" s="390"/>
      <c r="D518" s="390"/>
      <c r="E518" s="409"/>
      <c r="F518" s="390"/>
      <c r="G518" s="390"/>
      <c r="H518" s="390"/>
      <c r="I518" s="390"/>
      <c r="J518" s="390"/>
      <c r="K518" s="412">
        <f t="shared" si="9"/>
        <v>0</v>
      </c>
    </row>
    <row r="519" spans="1:11" ht="15.75" x14ac:dyDescent="0.25">
      <c r="A519" s="392">
        <v>516</v>
      </c>
      <c r="B519" s="390"/>
      <c r="C519" s="390"/>
      <c r="D519" s="390"/>
      <c r="E519" s="409"/>
      <c r="F519" s="390"/>
      <c r="G519" s="390"/>
      <c r="H519" s="390"/>
      <c r="I519" s="390"/>
      <c r="J519" s="390"/>
      <c r="K519" s="412">
        <f t="shared" si="9"/>
        <v>0</v>
      </c>
    </row>
    <row r="520" spans="1:11" ht="15.75" x14ac:dyDescent="0.25">
      <c r="A520" s="392">
        <v>517</v>
      </c>
      <c r="B520" s="390"/>
      <c r="C520" s="390"/>
      <c r="D520" s="390"/>
      <c r="E520" s="409"/>
      <c r="F520" s="390"/>
      <c r="G520" s="390"/>
      <c r="H520" s="390"/>
      <c r="I520" s="390"/>
      <c r="J520" s="390"/>
      <c r="K520" s="412">
        <f t="shared" si="9"/>
        <v>0</v>
      </c>
    </row>
    <row r="521" spans="1:11" ht="15.75" x14ac:dyDescent="0.25">
      <c r="A521" s="392">
        <v>518</v>
      </c>
      <c r="B521" s="390"/>
      <c r="C521" s="390"/>
      <c r="D521" s="390"/>
      <c r="E521" s="409"/>
      <c r="F521" s="390"/>
      <c r="G521" s="390"/>
      <c r="H521" s="390"/>
      <c r="I521" s="390"/>
      <c r="J521" s="390"/>
      <c r="K521" s="412">
        <f t="shared" si="9"/>
        <v>0</v>
      </c>
    </row>
    <row r="522" spans="1:11" ht="15.75" x14ac:dyDescent="0.25">
      <c r="A522" s="392">
        <v>519</v>
      </c>
      <c r="B522" s="390"/>
      <c r="C522" s="390"/>
      <c r="D522" s="390"/>
      <c r="E522" s="409"/>
      <c r="F522" s="390"/>
      <c r="G522" s="390"/>
      <c r="H522" s="390"/>
      <c r="I522" s="390"/>
      <c r="J522" s="390"/>
      <c r="K522" s="412">
        <f t="shared" si="9"/>
        <v>0</v>
      </c>
    </row>
    <row r="523" spans="1:11" ht="15.75" x14ac:dyDescent="0.25">
      <c r="A523" s="392">
        <v>520</v>
      </c>
      <c r="B523" s="390"/>
      <c r="C523" s="390"/>
      <c r="D523" s="390"/>
      <c r="E523" s="409"/>
      <c r="F523" s="390"/>
      <c r="G523" s="390"/>
      <c r="H523" s="390"/>
      <c r="I523" s="390"/>
      <c r="J523" s="390"/>
      <c r="K523" s="412">
        <f t="shared" si="9"/>
        <v>0</v>
      </c>
    </row>
    <row r="524" spans="1:11" ht="15.75" x14ac:dyDescent="0.25">
      <c r="A524" s="392">
        <v>521</v>
      </c>
      <c r="B524" s="390"/>
      <c r="C524" s="390"/>
      <c r="D524" s="390"/>
      <c r="E524" s="409"/>
      <c r="F524" s="390"/>
      <c r="G524" s="390"/>
      <c r="H524" s="390"/>
      <c r="I524" s="390"/>
      <c r="J524" s="390"/>
      <c r="K524" s="412">
        <f t="shared" si="9"/>
        <v>0</v>
      </c>
    </row>
    <row r="525" spans="1:11" ht="15.75" x14ac:dyDescent="0.25">
      <c r="A525" s="392">
        <v>522</v>
      </c>
      <c r="B525" s="390"/>
      <c r="C525" s="390"/>
      <c r="D525" s="390"/>
      <c r="E525" s="409"/>
      <c r="F525" s="390"/>
      <c r="G525" s="390"/>
      <c r="H525" s="390"/>
      <c r="I525" s="390"/>
      <c r="J525" s="390"/>
      <c r="K525" s="412">
        <f t="shared" si="9"/>
        <v>0</v>
      </c>
    </row>
    <row r="526" spans="1:11" ht="15.75" x14ac:dyDescent="0.25">
      <c r="A526" s="392">
        <v>523</v>
      </c>
      <c r="B526" s="390"/>
      <c r="C526" s="390"/>
      <c r="D526" s="390"/>
      <c r="E526" s="409"/>
      <c r="F526" s="390"/>
      <c r="G526" s="390"/>
      <c r="H526" s="390"/>
      <c r="I526" s="390"/>
      <c r="J526" s="390"/>
      <c r="K526" s="412">
        <f t="shared" si="9"/>
        <v>0</v>
      </c>
    </row>
    <row r="527" spans="1:11" ht="15.75" x14ac:dyDescent="0.25">
      <c r="A527" s="392">
        <v>524</v>
      </c>
      <c r="B527" s="390"/>
      <c r="C527" s="390"/>
      <c r="D527" s="390"/>
      <c r="E527" s="409"/>
      <c r="F527" s="390"/>
      <c r="G527" s="390"/>
      <c r="H527" s="390"/>
      <c r="I527" s="390"/>
      <c r="J527" s="390"/>
      <c r="K527" s="412">
        <f t="shared" si="9"/>
        <v>0</v>
      </c>
    </row>
    <row r="528" spans="1:11" ht="15.75" x14ac:dyDescent="0.25">
      <c r="A528" s="392">
        <v>525</v>
      </c>
      <c r="B528" s="390"/>
      <c r="C528" s="390"/>
      <c r="D528" s="390"/>
      <c r="E528" s="409"/>
      <c r="F528" s="390"/>
      <c r="G528" s="390"/>
      <c r="H528" s="390"/>
      <c r="I528" s="390"/>
      <c r="J528" s="390"/>
      <c r="K528" s="412">
        <f t="shared" si="9"/>
        <v>0</v>
      </c>
    </row>
    <row r="529" spans="1:11" ht="15.75" x14ac:dyDescent="0.25">
      <c r="A529" s="392">
        <v>526</v>
      </c>
      <c r="B529" s="390"/>
      <c r="C529" s="390"/>
      <c r="D529" s="390"/>
      <c r="E529" s="409"/>
      <c r="F529" s="390"/>
      <c r="G529" s="390"/>
      <c r="H529" s="390"/>
      <c r="I529" s="390"/>
      <c r="J529" s="390"/>
      <c r="K529" s="412">
        <f t="shared" si="9"/>
        <v>0</v>
      </c>
    </row>
    <row r="530" spans="1:11" ht="15.75" x14ac:dyDescent="0.25">
      <c r="A530" s="392">
        <v>527</v>
      </c>
      <c r="B530" s="390"/>
      <c r="C530" s="390"/>
      <c r="D530" s="390"/>
      <c r="E530" s="409"/>
      <c r="F530" s="390"/>
      <c r="G530" s="390"/>
      <c r="H530" s="390"/>
      <c r="I530" s="390"/>
      <c r="J530" s="390"/>
      <c r="K530" s="412">
        <f t="shared" si="9"/>
        <v>0</v>
      </c>
    </row>
    <row r="531" spans="1:11" ht="15.75" x14ac:dyDescent="0.25">
      <c r="A531" s="392">
        <v>528</v>
      </c>
      <c r="B531" s="390"/>
      <c r="C531" s="390"/>
      <c r="D531" s="390"/>
      <c r="E531" s="409"/>
      <c r="F531" s="390"/>
      <c r="G531" s="390"/>
      <c r="H531" s="390"/>
      <c r="I531" s="390"/>
      <c r="J531" s="390"/>
      <c r="K531" s="412">
        <f t="shared" si="9"/>
        <v>0</v>
      </c>
    </row>
    <row r="532" spans="1:11" ht="15.75" x14ac:dyDescent="0.25">
      <c r="A532" s="392">
        <v>529</v>
      </c>
      <c r="B532" s="390"/>
      <c r="C532" s="390"/>
      <c r="D532" s="390"/>
      <c r="E532" s="409"/>
      <c r="F532" s="390"/>
      <c r="G532" s="390"/>
      <c r="H532" s="390"/>
      <c r="I532" s="390"/>
      <c r="J532" s="390"/>
      <c r="K532" s="412">
        <f t="shared" si="9"/>
        <v>0</v>
      </c>
    </row>
    <row r="533" spans="1:11" ht="15.75" x14ac:dyDescent="0.25">
      <c r="A533" s="392">
        <v>530</v>
      </c>
      <c r="B533" s="390"/>
      <c r="C533" s="390"/>
      <c r="D533" s="390"/>
      <c r="E533" s="409"/>
      <c r="F533" s="390"/>
      <c r="G533" s="390"/>
      <c r="H533" s="390"/>
      <c r="I533" s="390"/>
      <c r="J533" s="390"/>
      <c r="K533" s="412">
        <f t="shared" si="9"/>
        <v>0</v>
      </c>
    </row>
    <row r="534" spans="1:11" ht="15.75" x14ac:dyDescent="0.25">
      <c r="A534" s="392">
        <v>531</v>
      </c>
      <c r="B534" s="390"/>
      <c r="C534" s="390"/>
      <c r="D534" s="390"/>
      <c r="E534" s="409"/>
      <c r="F534" s="390"/>
      <c r="G534" s="390"/>
      <c r="H534" s="390"/>
      <c r="I534" s="390"/>
      <c r="J534" s="390"/>
      <c r="K534" s="412">
        <f t="shared" si="9"/>
        <v>0</v>
      </c>
    </row>
    <row r="535" spans="1:11" ht="15.75" x14ac:dyDescent="0.25">
      <c r="A535" s="392">
        <v>532</v>
      </c>
      <c r="B535" s="390"/>
      <c r="C535" s="390"/>
      <c r="D535" s="390"/>
      <c r="E535" s="409"/>
      <c r="F535" s="390"/>
      <c r="G535" s="390"/>
      <c r="H535" s="390"/>
      <c r="I535" s="390"/>
      <c r="J535" s="390"/>
      <c r="K535" s="412">
        <f t="shared" si="9"/>
        <v>0</v>
      </c>
    </row>
    <row r="536" spans="1:11" ht="15.75" x14ac:dyDescent="0.25">
      <c r="A536" s="392">
        <v>533</v>
      </c>
      <c r="B536" s="390"/>
      <c r="C536" s="390"/>
      <c r="D536" s="390"/>
      <c r="E536" s="409"/>
      <c r="F536" s="390"/>
      <c r="G536" s="390"/>
      <c r="H536" s="390"/>
      <c r="I536" s="390"/>
      <c r="J536" s="390"/>
      <c r="K536" s="412">
        <f t="shared" si="9"/>
        <v>0</v>
      </c>
    </row>
    <row r="537" spans="1:11" ht="15.75" x14ac:dyDescent="0.25">
      <c r="A537" s="392">
        <v>534</v>
      </c>
      <c r="B537" s="390"/>
      <c r="C537" s="390"/>
      <c r="D537" s="390"/>
      <c r="E537" s="409"/>
      <c r="F537" s="390"/>
      <c r="G537" s="390"/>
      <c r="H537" s="390"/>
      <c r="I537" s="390"/>
      <c r="J537" s="390"/>
      <c r="K537" s="412">
        <f t="shared" si="9"/>
        <v>0</v>
      </c>
    </row>
    <row r="538" spans="1:11" ht="15.75" x14ac:dyDescent="0.25">
      <c r="A538" s="392">
        <v>535</v>
      </c>
      <c r="B538" s="390"/>
      <c r="C538" s="390"/>
      <c r="D538" s="390"/>
      <c r="E538" s="409"/>
      <c r="F538" s="390"/>
      <c r="G538" s="390"/>
      <c r="H538" s="390"/>
      <c r="I538" s="390"/>
      <c r="J538" s="390"/>
      <c r="K538" s="412">
        <f t="shared" si="9"/>
        <v>0</v>
      </c>
    </row>
    <row r="539" spans="1:11" ht="15.75" x14ac:dyDescent="0.25">
      <c r="A539" s="392">
        <v>536</v>
      </c>
      <c r="B539" s="390"/>
      <c r="C539" s="390"/>
      <c r="D539" s="390"/>
      <c r="E539" s="409"/>
      <c r="F539" s="390"/>
      <c r="G539" s="390"/>
      <c r="H539" s="390"/>
      <c r="I539" s="390"/>
      <c r="J539" s="390"/>
      <c r="K539" s="412">
        <f t="shared" si="9"/>
        <v>0</v>
      </c>
    </row>
    <row r="540" spans="1:11" ht="15.75" x14ac:dyDescent="0.25">
      <c r="A540" s="392">
        <v>537</v>
      </c>
      <c r="B540" s="390"/>
      <c r="C540" s="390"/>
      <c r="D540" s="390"/>
      <c r="E540" s="409"/>
      <c r="F540" s="390"/>
      <c r="G540" s="390"/>
      <c r="H540" s="390"/>
      <c r="I540" s="390"/>
      <c r="J540" s="390"/>
      <c r="K540" s="412">
        <f t="shared" si="9"/>
        <v>0</v>
      </c>
    </row>
    <row r="541" spans="1:11" ht="15.75" x14ac:dyDescent="0.25">
      <c r="A541" s="392">
        <v>538</v>
      </c>
      <c r="B541" s="390"/>
      <c r="C541" s="390"/>
      <c r="D541" s="390"/>
      <c r="E541" s="409"/>
      <c r="F541" s="390"/>
      <c r="G541" s="390"/>
      <c r="H541" s="390"/>
      <c r="I541" s="390"/>
      <c r="J541" s="390"/>
      <c r="K541" s="412">
        <f t="shared" si="9"/>
        <v>0</v>
      </c>
    </row>
    <row r="542" spans="1:11" ht="15.75" x14ac:dyDescent="0.25">
      <c r="A542" s="392">
        <v>539</v>
      </c>
      <c r="B542" s="390"/>
      <c r="C542" s="390"/>
      <c r="D542" s="390"/>
      <c r="E542" s="409"/>
      <c r="F542" s="390"/>
      <c r="G542" s="390"/>
      <c r="H542" s="390"/>
      <c r="I542" s="390"/>
      <c r="J542" s="390"/>
      <c r="K542" s="412">
        <f t="shared" si="9"/>
        <v>0</v>
      </c>
    </row>
    <row r="543" spans="1:11" ht="15.75" x14ac:dyDescent="0.25">
      <c r="A543" s="392">
        <v>540</v>
      </c>
      <c r="B543" s="390"/>
      <c r="C543" s="390"/>
      <c r="D543" s="390"/>
      <c r="E543" s="409"/>
      <c r="F543" s="390"/>
      <c r="G543" s="390"/>
      <c r="H543" s="390"/>
      <c r="I543" s="390"/>
      <c r="J543" s="390"/>
      <c r="K543" s="412">
        <f t="shared" si="9"/>
        <v>0</v>
      </c>
    </row>
    <row r="544" spans="1:11" ht="15.75" x14ac:dyDescent="0.25">
      <c r="A544" s="392">
        <v>541</v>
      </c>
      <c r="B544" s="390"/>
      <c r="C544" s="390"/>
      <c r="D544" s="390"/>
      <c r="E544" s="409"/>
      <c r="F544" s="390"/>
      <c r="G544" s="390"/>
      <c r="H544" s="390"/>
      <c r="I544" s="390"/>
      <c r="J544" s="390"/>
      <c r="K544" s="412">
        <f t="shared" si="9"/>
        <v>0</v>
      </c>
    </row>
    <row r="545" spans="1:11" ht="15.75" x14ac:dyDescent="0.25">
      <c r="A545" s="392">
        <v>542</v>
      </c>
      <c r="B545" s="390"/>
      <c r="C545" s="390"/>
      <c r="D545" s="390"/>
      <c r="E545" s="409"/>
      <c r="F545" s="390"/>
      <c r="G545" s="390"/>
      <c r="H545" s="390"/>
      <c r="I545" s="390"/>
      <c r="J545" s="390"/>
      <c r="K545" s="412">
        <f t="shared" si="9"/>
        <v>0</v>
      </c>
    </row>
    <row r="546" spans="1:11" ht="15.75" x14ac:dyDescent="0.25">
      <c r="A546" s="392">
        <v>543</v>
      </c>
      <c r="B546" s="390"/>
      <c r="C546" s="390"/>
      <c r="D546" s="390"/>
      <c r="E546" s="409"/>
      <c r="F546" s="390"/>
      <c r="G546" s="390"/>
      <c r="H546" s="390"/>
      <c r="I546" s="390"/>
      <c r="J546" s="390"/>
      <c r="K546" s="412">
        <f t="shared" si="9"/>
        <v>0</v>
      </c>
    </row>
    <row r="547" spans="1:11" ht="15.75" x14ac:dyDescent="0.25">
      <c r="A547" s="392">
        <v>544</v>
      </c>
      <c r="B547" s="390"/>
      <c r="C547" s="390"/>
      <c r="D547" s="390"/>
      <c r="E547" s="409"/>
      <c r="F547" s="390"/>
      <c r="G547" s="390"/>
      <c r="H547" s="390"/>
      <c r="I547" s="390"/>
      <c r="J547" s="390"/>
      <c r="K547" s="412">
        <f t="shared" si="9"/>
        <v>0</v>
      </c>
    </row>
    <row r="548" spans="1:11" ht="15.75" x14ac:dyDescent="0.25">
      <c r="A548" s="392">
        <v>545</v>
      </c>
      <c r="B548" s="390"/>
      <c r="C548" s="390"/>
      <c r="D548" s="390"/>
      <c r="E548" s="409"/>
      <c r="F548" s="390"/>
      <c r="G548" s="390"/>
      <c r="H548" s="390"/>
      <c r="I548" s="390"/>
      <c r="J548" s="390"/>
      <c r="K548" s="412">
        <f t="shared" si="9"/>
        <v>0</v>
      </c>
    </row>
    <row r="549" spans="1:11" ht="15.75" x14ac:dyDescent="0.25">
      <c r="A549" s="392">
        <v>546</v>
      </c>
      <c r="B549" s="390"/>
      <c r="C549" s="390"/>
      <c r="D549" s="390"/>
      <c r="E549" s="409"/>
      <c r="F549" s="390"/>
      <c r="G549" s="390"/>
      <c r="H549" s="390"/>
      <c r="I549" s="390"/>
      <c r="J549" s="390"/>
      <c r="K549" s="412">
        <f t="shared" si="9"/>
        <v>0</v>
      </c>
    </row>
    <row r="550" spans="1:11" ht="15.75" x14ac:dyDescent="0.25">
      <c r="A550" s="392">
        <v>547</v>
      </c>
      <c r="B550" s="390"/>
      <c r="C550" s="390"/>
      <c r="D550" s="390"/>
      <c r="E550" s="409"/>
      <c r="F550" s="390"/>
      <c r="G550" s="390"/>
      <c r="H550" s="390"/>
      <c r="I550" s="390"/>
      <c r="J550" s="390"/>
      <c r="K550" s="412">
        <f t="shared" si="9"/>
        <v>0</v>
      </c>
    </row>
    <row r="551" spans="1:11" ht="15.75" x14ac:dyDescent="0.25">
      <c r="A551" s="392">
        <v>548</v>
      </c>
      <c r="B551" s="390"/>
      <c r="C551" s="390"/>
      <c r="D551" s="390"/>
      <c r="E551" s="409"/>
      <c r="F551" s="390"/>
      <c r="G551" s="390"/>
      <c r="H551" s="390"/>
      <c r="I551" s="390"/>
      <c r="J551" s="390"/>
      <c r="K551" s="412">
        <f t="shared" si="9"/>
        <v>0</v>
      </c>
    </row>
    <row r="552" spans="1:11" ht="15.75" x14ac:dyDescent="0.25">
      <c r="A552" s="392">
        <v>549</v>
      </c>
      <c r="B552" s="390"/>
      <c r="C552" s="390"/>
      <c r="D552" s="390"/>
      <c r="E552" s="409"/>
      <c r="F552" s="390"/>
      <c r="G552" s="390"/>
      <c r="H552" s="390"/>
      <c r="I552" s="390"/>
      <c r="J552" s="390"/>
      <c r="K552" s="412">
        <f t="shared" si="9"/>
        <v>0</v>
      </c>
    </row>
    <row r="553" spans="1:11" ht="15.75" x14ac:dyDescent="0.25">
      <c r="A553" s="392">
        <v>550</v>
      </c>
      <c r="B553" s="390"/>
      <c r="C553" s="390"/>
      <c r="D553" s="390"/>
      <c r="E553" s="409"/>
      <c r="F553" s="390"/>
      <c r="G553" s="390"/>
      <c r="H553" s="390"/>
      <c r="I553" s="390"/>
      <c r="J553" s="390"/>
      <c r="K553" s="412">
        <f t="shared" si="9"/>
        <v>0</v>
      </c>
    </row>
    <row r="554" spans="1:11" ht="15.75" x14ac:dyDescent="0.25">
      <c r="A554" s="392">
        <v>551</v>
      </c>
      <c r="B554" s="390"/>
      <c r="C554" s="390"/>
      <c r="D554" s="390"/>
      <c r="E554" s="409"/>
      <c r="F554" s="390"/>
      <c r="G554" s="390"/>
      <c r="H554" s="390"/>
      <c r="I554" s="390"/>
      <c r="J554" s="390"/>
      <c r="K554" s="412">
        <f t="shared" si="9"/>
        <v>0</v>
      </c>
    </row>
  </sheetData>
  <autoFilter ref="A2:G2"/>
  <customSheetViews>
    <customSheetView guid="{30716F4C-E2EB-4CBA-BC4C-E3731007C035}" scale="80" showAutoFilter="1">
      <pane ySplit="2" topLeftCell="A3" activePane="bottomLeft" state="frozen"/>
      <selection pane="bottomLeft" activeCell="F20" sqref="F20"/>
      <pageMargins left="0.7" right="0.7" top="0.75" bottom="0.75" header="0.3" footer="0.3"/>
      <pageSetup paperSize="9" orientation="portrait" verticalDpi="0" r:id="rId1"/>
      <autoFilter ref="A2:G2"/>
    </customSheetView>
    <customSheetView guid="{4660ED57-C31A-43C4-A05C-DF263EC238D0}" scale="80" showAutoFilter="1">
      <pane ySplit="2" topLeftCell="A3" activePane="bottomLeft" state="frozen"/>
      <selection pane="bottomLeft" activeCell="F20" sqref="F20"/>
      <pageMargins left="0.7" right="0.7" top="0.75" bottom="0.75" header="0.3" footer="0.3"/>
      <pageSetup paperSize="9" orientation="portrait" verticalDpi="0" r:id="rId2"/>
      <autoFilter ref="A2:G2"/>
    </customSheetView>
    <customSheetView guid="{413FE589-EB44-4ED3-8D71-DDB7E5500C49}" scale="80" showAutoFilter="1">
      <pane ySplit="2" topLeftCell="A3" activePane="bottomLeft" state="frozen"/>
      <selection pane="bottomLeft" activeCell="A3" sqref="A3:G3"/>
      <pageMargins left="0.7" right="0.7" top="0.75" bottom="0.75" header="0.3" footer="0.3"/>
      <pageSetup paperSize="9" orientation="portrait" verticalDpi="0" r:id="rId3"/>
      <autoFilter ref="A2:G2"/>
    </customSheetView>
    <customSheetView guid="{3811DC27-6C9C-4281-989A-478EAFEC2147}" scale="80" showAutoFilter="1">
      <pane ySplit="2" topLeftCell="A3" activePane="bottomLeft" state="frozen"/>
      <selection pane="bottomLeft" activeCell="A3" sqref="A3:G3"/>
      <pageMargins left="0.7" right="0.7" top="0.75" bottom="0.75" header="0.3" footer="0.3"/>
      <pageSetup paperSize="9" orientation="portrait" verticalDpi="0" r:id="rId4"/>
      <autoFilter ref="A2:G2"/>
    </customSheetView>
    <customSheetView guid="{B38BA802-59E1-473D-82D6-51BB59191DC1}" scale="80" showAutoFilter="1">
      <pane ySplit="2" topLeftCell="A3" activePane="bottomLeft" state="frozen"/>
      <selection pane="bottomLeft" activeCell="A3" sqref="A3:G3"/>
      <pageMargins left="0.7" right="0.7" top="0.75" bottom="0.75" header="0.3" footer="0.3"/>
      <pageSetup paperSize="9" orientation="portrait" verticalDpi="0" r:id="rId5"/>
      <autoFilter ref="A2:G2"/>
    </customSheetView>
    <customSheetView guid="{B72699BC-299D-42B7-A978-9B23F399AA23}" scale="80" showAutoFilter="1">
      <pane ySplit="2" topLeftCell="A3" activePane="bottomLeft" state="frozen"/>
      <selection pane="bottomLeft" activeCell="F20" sqref="F20"/>
      <pageMargins left="0.7" right="0.7" top="0.75" bottom="0.75" header="0.3" footer="0.3"/>
      <pageSetup paperSize="9" orientation="portrait" verticalDpi="0" r:id="rId6"/>
      <autoFilter ref="A2:G2"/>
    </customSheetView>
    <customSheetView guid="{0E06F122-7DC3-4CE3-AFC9-AD85662B9271}" scale="80" showAutoFilter="1">
      <pane ySplit="2" topLeftCell="A3" activePane="bottomLeft" state="frozen"/>
      <selection pane="bottomLeft" activeCell="F20" sqref="F20"/>
      <pageMargins left="0.7" right="0.7" top="0.75" bottom="0.75" header="0.3" footer="0.3"/>
      <pageSetup paperSize="9" orientation="portrait" verticalDpi="0" r:id="rId7"/>
      <autoFilter ref="A2:G2"/>
    </customSheetView>
  </customSheetViews>
  <mergeCells count="1">
    <mergeCell ref="A3:G3"/>
  </mergeCells>
  <dataValidations count="1">
    <dataValidation type="list" allowBlank="1" showInputMessage="1" showErrorMessage="1" sqref="E4:E303">
      <formula1>$M$4:$M$6</formula1>
    </dataValidation>
  </dataValidations>
  <pageMargins left="0.7" right="0.7" top="0.75" bottom="0.75" header="0.3" footer="0.3"/>
  <pageSetup paperSize="9" orientation="portrait" verticalDpi="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31</vt:i4>
      </vt:variant>
      <vt:variant>
        <vt:lpstr>Именованные диапазоны</vt:lpstr>
      </vt:variant>
      <vt:variant>
        <vt:i4>20</vt:i4>
      </vt:variant>
    </vt:vector>
  </HeadingPairs>
  <TitlesOfParts>
    <vt:vector size="51" baseType="lpstr">
      <vt:lpstr>Бюджет 2022-2024</vt:lpstr>
      <vt:lpstr>Бюджет 2022-2024 (ОТИЗ)</vt:lpstr>
      <vt:lpstr>Титул ПФХД</vt:lpstr>
      <vt:lpstr>ПФХД</vt:lpstr>
      <vt:lpstr>Закупка ТРУ</vt:lpstr>
      <vt:lpstr>Лист1</vt:lpstr>
      <vt:lpstr>СГОЗ 2023-2024</vt:lpstr>
      <vt:lpstr>Раб.таблица 2022</vt:lpstr>
      <vt:lpstr>Счета</vt:lpstr>
      <vt:lpstr>ДОПы</vt:lpstr>
      <vt:lpstr>Сессия 921 0210301310 МЗ </vt:lpstr>
      <vt:lpstr>225 сод.имущ. (927,941)</vt:lpstr>
      <vt:lpstr>225 сод.имущ. (942)</vt:lpstr>
      <vt:lpstr>225 сод.имущ.(947)+ КБ(942,947)</vt:lpstr>
      <vt:lpstr>223. ТКО</vt:lpstr>
      <vt:lpstr>212.226 командир.расходы.</vt:lpstr>
      <vt:lpstr>221.925 связь</vt:lpstr>
      <vt:lpstr>223 коммунальные услуги</vt:lpstr>
      <vt:lpstr>226.953 охрана</vt:lpstr>
      <vt:lpstr>226.954 прочие услуги</vt:lpstr>
      <vt:lpstr>226.995 медосмотры</vt:lpstr>
      <vt:lpstr>310.971 осн.средства</vt:lpstr>
      <vt:lpstr>349.963Гор.КММ (школы+допы)</vt:lpstr>
      <vt:lpstr>982 медикаменты </vt:lpstr>
      <vt:lpstr>345.985 мягкий инвентарь</vt:lpstr>
      <vt:lpstr>346.981; 344.986</vt:lpstr>
      <vt:lpstr>скорая помощь</vt:lpstr>
      <vt:lpstr>СДЮТиЭ</vt:lpstr>
      <vt:lpstr>Штрафы</vt:lpstr>
      <vt:lpstr>ТОШ</vt:lpstr>
      <vt:lpstr>платные</vt:lpstr>
      <vt:lpstr>ДОПы!APPT</vt:lpstr>
      <vt:lpstr>ДОПы!FIO</vt:lpstr>
      <vt:lpstr>ДОПы!LAST_CELL</vt:lpstr>
      <vt:lpstr>ДОПы!SIGN</vt:lpstr>
      <vt:lpstr>'221.925 связь'!Заголовки_для_печати</vt:lpstr>
      <vt:lpstr>ПФХД!Заголовки_для_печати</vt:lpstr>
      <vt:lpstr>'Раб.таблица 2022'!Заголовки_для_печати</vt:lpstr>
      <vt:lpstr>'СГОЗ 2023-2024'!Заголовки_для_печати</vt:lpstr>
      <vt:lpstr>СДЮТиЭ!Заголовки_для_печати</vt:lpstr>
      <vt:lpstr>'скорая помощь'!Заголовки_для_печати</vt:lpstr>
      <vt:lpstr>'223 коммунальные услуги'!Область_печати</vt:lpstr>
      <vt:lpstr>'223. ТКО'!Область_печати</vt:lpstr>
      <vt:lpstr>'346.981; 344.986'!Область_печати</vt:lpstr>
      <vt:lpstr>'349.963Гор.КММ (школы+допы)'!Область_печати</vt:lpstr>
      <vt:lpstr>'Закупка ТРУ'!Область_печати</vt:lpstr>
      <vt:lpstr>ПФХД!Область_печати</vt:lpstr>
      <vt:lpstr>СДЮТиЭ!Область_печати</vt:lpstr>
      <vt:lpstr>'Сессия 921 0210301310 МЗ '!Область_печати</vt:lpstr>
      <vt:lpstr>'Титул ПФХД'!Область_печати</vt:lpstr>
      <vt:lpstr>Штрафы!Область_печати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User</cp:lastModifiedBy>
  <cp:lastPrinted>2022-01-11T03:56:42Z</cp:lastPrinted>
  <dcterms:created xsi:type="dcterms:W3CDTF">2016-11-07T02:42:14Z</dcterms:created>
  <dcterms:modified xsi:type="dcterms:W3CDTF">2022-01-13T08:48:33Z</dcterms:modified>
</cp:coreProperties>
</file>